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01.11.16" sheetId="4" r:id="rId4"/>
  </sheets>
  <definedNames>
    <definedName name="_xlnm.Print_Titles" localSheetId="3">'01.11.16'!$A:$A</definedName>
    <definedName name="_xlnm.Print_Area" localSheetId="2">'консолидированный'!$A$1:$N$39</definedName>
    <definedName name="_xlnm.Print_Area" localSheetId="1">'поселения'!#REF!</definedName>
    <definedName name="_xlnm.Print_Area" localSheetId="0">'район'!$A$1:$BE$38</definedName>
  </definedNames>
  <calcPr fullCalcOnLoad="1"/>
</workbook>
</file>

<file path=xl/sharedStrings.xml><?xml version="1.0" encoding="utf-8"?>
<sst xmlns="http://schemas.openxmlformats.org/spreadsheetml/2006/main" count="442" uniqueCount="166">
  <si>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</si>
  <si>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</si>
  <si>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</si>
  <si>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</si>
  <si>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</si>
  <si>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</si>
  <si>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</si>
  <si>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</si>
  <si>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</si>
  <si>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</si>
  <si>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</si>
  <si>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</si>
  <si>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</si>
  <si>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</si>
  <si>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</si>
  <si>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</si>
  <si>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</si>
  <si>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</si>
  <si>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</si>
  <si>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</si>
  <si>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</si>
  <si>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</si>
  <si>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</si>
  <si>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</si>
  <si>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</si>
  <si>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</si>
  <si>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</si>
  <si>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</si>
  <si>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</si>
  <si>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</si>
  <si>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</si>
  <si>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</si>
  <si>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</si>
  <si>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</si>
  <si>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</si>
  <si>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</si>
  <si>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</si>
  <si>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</si>
  <si>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</si>
  <si>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</si>
  <si>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</si>
  <si>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</si>
  <si>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</si>
  <si>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</si>
  <si>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</si>
  <si>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</si>
  <si>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</si>
  <si>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</si>
  <si>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</si>
  <si>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</si>
  <si>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</si>
  <si>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</si>
  <si>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</si>
  <si>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</si>
  <si>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</si>
  <si>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</si>
  <si>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</si>
  <si>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</si>
  <si>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</si>
  <si>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</si>
  <si>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</si>
  <si>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</si>
  <si>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</si>
  <si>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</si>
  <si>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</si>
  <si>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</si>
  <si>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</si>
  <si>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</si>
  <si>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</si>
  <si>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</si>
  <si>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</si>
  <si>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</si>
  <si>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</si>
  <si>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</si>
  <si>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</si>
  <si>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</si>
  <si>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</si>
  <si>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</si>
  <si>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</si>
  <si>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% исп.</t>
  </si>
  <si>
    <t>т.р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</si>
  <si>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</si>
  <si>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</si>
  <si>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</si>
  <si>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</si>
  <si>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</si>
  <si>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</si>
  <si>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</si>
  <si>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</si>
  <si>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</si>
  <si>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</si>
  <si>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</si>
  <si>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</si>
  <si>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</si>
  <si>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</si>
  <si>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</si>
  <si>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</si>
  <si>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</si>
  <si>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</si>
  <si>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</si>
  <si>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</si>
  <si>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</si>
  <si>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</si>
  <si>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</si>
  <si>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</si>
  <si>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</si>
  <si>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</si>
  <si>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</si>
  <si>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</si>
  <si>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</si>
  <si>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</si>
  <si>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</si>
  <si>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</si>
  <si>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</si>
  <si>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</si>
  <si>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</si>
  <si>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</si>
  <si>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</si>
  <si>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</si>
  <si>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</si>
  <si>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</si>
  <si>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</si>
  <si>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</si>
  <si>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</si>
  <si>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</si>
  <si>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</si>
  <si>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</si>
  <si>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</si>
  <si>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</si>
  <si>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</si>
  <si>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</si>
  <si>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</si>
  <si>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</si>
  <si>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</si>
  <si>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</si>
  <si>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</si>
  <si>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</si>
  <si>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</si>
  <si>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</si>
  <si>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</si>
  <si>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</si>
  <si>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</si>
  <si>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</si>
  <si>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</si>
  <si>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</si>
  <si>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</si>
  <si>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</si>
  <si>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</si>
  <si>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</si>
  <si>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</si>
  <si>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</si>
  <si>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</si>
  <si>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</si>
  <si>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</si>
  <si>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</si>
  <si>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</si>
  <si>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</si>
  <si>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</si>
  <si>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</si>
  <si>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Проценты, полученные от предоставления бюджетных кредитов</t>
  </si>
  <si>
    <t>Исполнение  бюджета Белокалитвинского района по доходам на 01 ноября 2016 года</t>
  </si>
  <si>
    <t>по состоянию на 01.11.2016 года</t>
  </si>
  <si>
    <t xml:space="preserve">Информация о выполнении плановых назначений по доходам за январь-октябрь 2016 года по поселениям </t>
  </si>
  <si>
    <t xml:space="preserve">по состоянию на 01.11.2016. </t>
  </si>
  <si>
    <t xml:space="preserve">по  состоянию на 01.11.2016г.  </t>
  </si>
  <si>
    <t>Выполнение плана  доходов за январь-октябрь 2016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</si>
</sst>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164" fontId="6" fillId="0" borderId="14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/>
    </xf>
    <xf numFmtId="164" fontId="6" fillId="34" borderId="15" xfId="0" applyNumberFormat="1" applyFont="1" applyFill="1" applyBorder="1" applyAlignment="1" applyProtection="1">
      <alignment horizontal="right"/>
      <protection/>
    </xf>
    <xf numFmtId="164" fontId="6" fillId="34" borderId="10" xfId="0" applyNumberFormat="1" applyFont="1" applyFill="1" applyBorder="1" applyAlignment="1" applyProtection="1">
      <alignment horizontal="right"/>
      <protection/>
    </xf>
    <xf numFmtId="164" fontId="6" fillId="34" borderId="12" xfId="0" applyNumberFormat="1" applyFont="1" applyFill="1" applyBorder="1" applyAlignment="1" applyProtection="1">
      <alignment horizontal="right"/>
      <protection/>
    </xf>
    <xf numFmtId="164" fontId="6" fillId="35" borderId="10" xfId="0" applyNumberFormat="1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6" fillId="7" borderId="15" xfId="0" applyNumberFormat="1" applyFont="1" applyFill="1" applyBorder="1" applyAlignment="1" applyProtection="1">
      <alignment horizontal="right"/>
      <protection/>
    </xf>
    <xf numFmtId="164" fontId="6" fillId="7" borderId="10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6" fillId="35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64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>
      <alignment horizontal="right"/>
    </xf>
    <xf numFmtId="164" fontId="6" fillId="36" borderId="10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 applyProtection="1">
      <alignment horizontal="right"/>
      <protection/>
    </xf>
    <xf numFmtId="164" fontId="6" fillId="33" borderId="13" xfId="0" applyNumberFormat="1" applyFont="1" applyFill="1" applyBorder="1" applyAlignment="1" applyProtection="1">
      <alignment horizontal="right"/>
      <protection/>
    </xf>
    <xf numFmtId="164" fontId="6" fillId="36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/>
    </xf>
    <xf numFmtId="164" fontId="3" fillId="7" borderId="13" xfId="0" applyNumberFormat="1" applyFont="1" applyFill="1" applyBorder="1" applyAlignment="1">
      <alignment horizontal="right"/>
    </xf>
    <xf numFmtId="164" fontId="3" fillId="7" borderId="10" xfId="0" applyNumberFormat="1" applyFont="1" applyFill="1" applyBorder="1" applyAlignment="1">
      <alignment horizontal="right"/>
    </xf>
    <xf numFmtId="49" fontId="3" fillId="37" borderId="12" xfId="0" applyNumberFormat="1" applyFont="1" applyFill="1" applyBorder="1" applyAlignment="1">
      <alignment wrapText="1"/>
    </xf>
    <xf numFmtId="164" fontId="3" fillId="37" borderId="14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 applyProtection="1">
      <alignment horizontal="right"/>
      <protection/>
    </xf>
    <xf numFmtId="164" fontId="3" fillId="37" borderId="11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 applyProtection="1">
      <alignment horizontal="right"/>
      <protection/>
    </xf>
    <xf numFmtId="164" fontId="3" fillId="37" borderId="12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>
      <alignment horizontal="right"/>
    </xf>
    <xf numFmtId="164" fontId="6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49" fontId="3" fillId="37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/>
    </xf>
    <xf numFmtId="49" fontId="3" fillId="38" borderId="12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8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164" fontId="3" fillId="33" borderId="13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>
      <alignment vertical="top" wrapText="1"/>
    </xf>
    <xf numFmtId="164" fontId="6" fillId="0" borderId="14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164" fontId="6" fillId="7" borderId="15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6" fillId="19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 applyProtection="1">
      <alignment horizontal="right"/>
      <protection/>
    </xf>
    <xf numFmtId="164" fontId="6" fillId="0" borderId="19" xfId="0" applyNumberFormat="1" applyFont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 applyProtection="1">
      <alignment horizontal="right"/>
      <protection/>
    </xf>
    <xf numFmtId="164" fontId="6" fillId="0" borderId="19" xfId="0" applyNumberFormat="1" applyFont="1" applyFill="1" applyBorder="1" applyAlignment="1" applyProtection="1">
      <alignment horizontal="right"/>
      <protection/>
    </xf>
    <xf numFmtId="164" fontId="6" fillId="0" borderId="2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49" fontId="7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9" borderId="12" xfId="0" applyFont="1" applyFill="1" applyBorder="1" applyAlignment="1">
      <alignment/>
    </xf>
    <xf numFmtId="164" fontId="14" fillId="39" borderId="14" xfId="0" applyNumberFormat="1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4" fillId="4" borderId="11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2" xfId="0" applyFon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164" fontId="0" fillId="39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164" fontId="14" fillId="39" borderId="14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164" fontId="16" fillId="39" borderId="14" xfId="0" applyNumberFormat="1" applyFont="1" applyFill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164" fontId="1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164" fontId="22" fillId="39" borderId="14" xfId="0" applyNumberFormat="1" applyFont="1" applyFill="1" applyBorder="1" applyAlignment="1">
      <alignment wrapText="1"/>
    </xf>
    <xf numFmtId="164" fontId="22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16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39" borderId="14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13" fillId="0" borderId="25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right"/>
    </xf>
    <xf numFmtId="164" fontId="10" fillId="39" borderId="14" xfId="0" applyNumberFormat="1" applyFont="1" applyFill="1" applyBorder="1" applyAlignment="1" applyProtection="1">
      <alignment horizontal="right"/>
      <protection/>
    </xf>
    <xf numFmtId="164" fontId="10" fillId="39" borderId="10" xfId="0" applyNumberFormat="1" applyFont="1" applyFill="1" applyBorder="1" applyAlignment="1" applyProtection="1">
      <alignment horizontal="right"/>
      <protection/>
    </xf>
    <xf numFmtId="164" fontId="10" fillId="39" borderId="11" xfId="0" applyNumberFormat="1" applyFont="1" applyFill="1" applyBorder="1" applyAlignment="1" applyProtection="1">
      <alignment horizontal="right"/>
      <protection/>
    </xf>
    <xf numFmtId="164" fontId="10" fillId="39" borderId="13" xfId="0" applyNumberFormat="1" applyFont="1" applyFill="1" applyBorder="1" applyAlignment="1" applyProtection="1">
      <alignment horizontal="right"/>
      <protection/>
    </xf>
    <xf numFmtId="164" fontId="10" fillId="39" borderId="32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1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12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/>
      <protection locked="0"/>
    </xf>
    <xf numFmtId="164" fontId="12" fillId="0" borderId="16" xfId="0" applyNumberFormat="1" applyFont="1" applyFill="1" applyBorder="1" applyAlignment="1" applyProtection="1">
      <alignment horizontal="right"/>
      <protection/>
    </xf>
    <xf numFmtId="0" fontId="16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right"/>
    </xf>
    <xf numFmtId="164" fontId="12" fillId="0" borderId="13" xfId="0" applyNumberFormat="1" applyFont="1" applyFill="1" applyBorder="1" applyAlignment="1" applyProtection="1">
      <alignment horizontal="right"/>
      <protection/>
    </xf>
    <xf numFmtId="0" fontId="23" fillId="40" borderId="12" xfId="0" applyFont="1" applyFill="1" applyBorder="1" applyAlignment="1">
      <alignment vertical="top" wrapText="1"/>
    </xf>
    <xf numFmtId="0" fontId="12" fillId="40" borderId="12" xfId="0" applyFont="1" applyFill="1" applyBorder="1" applyAlignment="1">
      <alignment horizontal="right"/>
    </xf>
    <xf numFmtId="164" fontId="12" fillId="40" borderId="14" xfId="0" applyNumberFormat="1" applyFont="1" applyFill="1" applyBorder="1" applyAlignment="1" applyProtection="1">
      <alignment horizontal="right"/>
      <protection/>
    </xf>
    <xf numFmtId="164" fontId="12" fillId="40" borderId="10" xfId="0" applyNumberFormat="1" applyFont="1" applyFill="1" applyBorder="1" applyAlignment="1" applyProtection="1">
      <alignment horizontal="right"/>
      <protection/>
    </xf>
    <xf numFmtId="164" fontId="12" fillId="40" borderId="11" xfId="0" applyNumberFormat="1" applyFont="1" applyFill="1" applyBorder="1" applyAlignment="1" applyProtection="1">
      <alignment horizontal="right"/>
      <protection/>
    </xf>
    <xf numFmtId="164" fontId="12" fillId="40" borderId="16" xfId="0" applyNumberFormat="1" applyFont="1" applyFill="1" applyBorder="1" applyAlignment="1" applyProtection="1">
      <alignment horizontal="right"/>
      <protection/>
    </xf>
    <xf numFmtId="0" fontId="24" fillId="40" borderId="12" xfId="0" applyFont="1" applyFill="1" applyBorder="1" applyAlignment="1">
      <alignment horizontal="right"/>
    </xf>
    <xf numFmtId="0" fontId="25" fillId="40" borderId="12" xfId="0" applyFont="1" applyFill="1" applyBorder="1" applyAlignment="1">
      <alignment horizontal="left" vertical="top" wrapText="1"/>
    </xf>
    <xf numFmtId="165" fontId="12" fillId="40" borderId="14" xfId="0" applyNumberFormat="1" applyFont="1" applyFill="1" applyBorder="1" applyAlignment="1">
      <alignment horizontal="right"/>
    </xf>
    <xf numFmtId="0" fontId="26" fillId="40" borderId="12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6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 horizontal="center"/>
    </xf>
    <xf numFmtId="164" fontId="12" fillId="40" borderId="14" xfId="0" applyNumberFormat="1" applyFont="1" applyFill="1" applyBorder="1" applyAlignment="1" applyProtection="1">
      <alignment horizontal="right"/>
      <protection/>
    </xf>
    <xf numFmtId="164" fontId="12" fillId="40" borderId="10" xfId="0" applyNumberFormat="1" applyFont="1" applyFill="1" applyBorder="1" applyAlignment="1" applyProtection="1">
      <alignment horizontal="right"/>
      <protection/>
    </xf>
    <xf numFmtId="164" fontId="12" fillId="40" borderId="12" xfId="0" applyNumberFormat="1" applyFont="1" applyFill="1" applyBorder="1" applyAlignment="1" applyProtection="1">
      <alignment horizontal="right"/>
      <protection/>
    </xf>
    <xf numFmtId="164" fontId="12" fillId="40" borderId="13" xfId="0" applyNumberFormat="1" applyFont="1" applyFill="1" applyBorder="1" applyAlignment="1" applyProtection="1">
      <alignment horizontal="right"/>
      <protection/>
    </xf>
    <xf numFmtId="164" fontId="12" fillId="0" borderId="13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2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>
      <alignment/>
    </xf>
    <xf numFmtId="164" fontId="10" fillId="16" borderId="13" xfId="0" applyNumberFormat="1" applyFont="1" applyFill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2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8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2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27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164" fontId="6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6" fillId="0" borderId="12" xfId="52" applyNumberFormat="1" applyFont="1" applyBorder="1" applyAlignment="1">
      <alignment wrapText="1"/>
      <protection/>
    </xf>
    <xf numFmtId="164" fontId="6" fillId="0" borderId="12" xfId="52" applyNumberFormat="1" applyFont="1" applyFill="1" applyBorder="1">
      <alignment/>
      <protection/>
    </xf>
    <xf numFmtId="164" fontId="6" fillId="0" borderId="0" xfId="52" applyNumberFormat="1" applyFont="1" applyFill="1">
      <alignment/>
      <protection/>
    </xf>
    <xf numFmtId="164" fontId="6" fillId="0" borderId="12" xfId="52" applyNumberFormat="1" applyFont="1" applyBorder="1">
      <alignment/>
      <protection/>
    </xf>
    <xf numFmtId="164" fontId="3" fillId="0" borderId="12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7" fillId="0" borderId="0" xfId="52" applyNumberFormat="1">
      <alignment/>
      <protection/>
    </xf>
    <xf numFmtId="0" fontId="5" fillId="0" borderId="12" xfId="0" applyFont="1" applyFill="1" applyBorder="1" applyAlignment="1">
      <alignment horizontal="center"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/>
    </xf>
    <xf numFmtId="164" fontId="6" fillId="36" borderId="11" xfId="0" applyNumberFormat="1" applyFont="1" applyFill="1" applyBorder="1" applyAlignment="1" applyProtection="1">
      <alignment horizontal="right"/>
      <protection/>
    </xf>
    <xf numFmtId="164" fontId="3" fillId="36" borderId="11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4" fontId="6" fillId="35" borderId="27" xfId="0" applyNumberFormat="1" applyFont="1" applyFill="1" applyBorder="1" applyAlignment="1" applyProtection="1">
      <alignment horizontal="center" vertical="center"/>
      <protection/>
    </xf>
    <xf numFmtId="164" fontId="6" fillId="35" borderId="29" xfId="0" applyNumberFormat="1" applyFont="1" applyFill="1" applyBorder="1" applyAlignment="1" applyProtection="1">
      <alignment horizontal="center" vertical="center"/>
      <protection/>
    </xf>
    <xf numFmtId="164" fontId="6" fillId="35" borderId="24" xfId="0" applyNumberFormat="1" applyFont="1" applyFill="1" applyBorder="1" applyAlignment="1" applyProtection="1">
      <alignment horizontal="center" vertical="center"/>
      <protection/>
    </xf>
    <xf numFmtId="164" fontId="6" fillId="35" borderId="3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164" fontId="6" fillId="0" borderId="39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4" fillId="0" borderId="12" xfId="52" applyNumberFormat="1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/>
    </xf>
    <xf numFmtId="164" fontId="3" fillId="38" borderId="10" xfId="0" applyNumberFormat="1" applyFont="1" applyFill="1" applyBorder="1" applyAlignment="1" applyProtection="1">
      <alignment horizontal="right"/>
      <protection/>
    </xf>
    <xf numFmtId="164" fontId="3" fillId="0" borderId="48" xfId="0" applyNumberFormat="1" applyFont="1" applyFill="1" applyBorder="1" applyAlignment="1">
      <alignment horizontal="right"/>
    </xf>
    <xf numFmtId="164" fontId="6" fillId="0" borderId="49" xfId="0" applyNumberFormat="1" applyFont="1" applyFill="1" applyBorder="1" applyAlignment="1">
      <alignment horizontal="right"/>
    </xf>
    <xf numFmtId="164" fontId="6" fillId="0" borderId="49" xfId="0" applyNumberFormat="1" applyFont="1" applyBorder="1" applyAlignment="1" applyProtection="1">
      <alignment horizontal="right"/>
      <protection/>
    </xf>
    <xf numFmtId="164" fontId="3" fillId="0" borderId="50" xfId="0" applyNumberFormat="1" applyFont="1" applyBorder="1" applyAlignment="1" applyProtection="1">
      <alignment horizontal="right"/>
      <protection/>
    </xf>
    <xf numFmtId="164" fontId="3" fillId="34" borderId="20" xfId="0" applyNumberFormat="1" applyFont="1" applyFill="1" applyBorder="1" applyAlignment="1" applyProtection="1">
      <alignment horizontal="right"/>
      <protection/>
    </xf>
    <xf numFmtId="164" fontId="3" fillId="34" borderId="18" xfId="0" applyNumberFormat="1" applyFont="1" applyFill="1" applyBorder="1" applyAlignment="1" applyProtection="1">
      <alignment horizontal="right"/>
      <protection/>
    </xf>
    <xf numFmtId="164" fontId="3" fillId="34" borderId="51" xfId="0" applyNumberFormat="1" applyFont="1" applyFill="1" applyBorder="1" applyAlignment="1" applyProtection="1">
      <alignment horizontal="right"/>
      <protection/>
    </xf>
    <xf numFmtId="164" fontId="6" fillId="33" borderId="17" xfId="0" applyNumberFormat="1" applyFont="1" applyFill="1" applyBorder="1" applyAlignment="1" applyProtection="1">
      <alignment horizontal="right"/>
      <protection/>
    </xf>
    <xf numFmtId="164" fontId="6" fillId="33" borderId="18" xfId="0" applyNumberFormat="1" applyFont="1" applyFill="1" applyBorder="1" applyAlignment="1" applyProtection="1">
      <alignment horizontal="right"/>
      <protection/>
    </xf>
    <xf numFmtId="164" fontId="6" fillId="33" borderId="19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6" fillId="7" borderId="20" xfId="0" applyNumberFormat="1" applyFont="1" applyFill="1" applyBorder="1" applyAlignment="1" applyProtection="1">
      <alignment horizontal="right"/>
      <protection/>
    </xf>
    <xf numFmtId="164" fontId="6" fillId="7" borderId="18" xfId="0" applyNumberFormat="1" applyFont="1" applyFill="1" applyBorder="1" applyAlignment="1" applyProtection="1">
      <alignment horizontal="right"/>
      <protection/>
    </xf>
    <xf numFmtId="164" fontId="6" fillId="7" borderId="19" xfId="0" applyNumberFormat="1" applyFont="1" applyFill="1" applyBorder="1" applyAlignment="1" applyProtection="1">
      <alignment horizontal="right"/>
      <protection/>
    </xf>
    <xf numFmtId="164" fontId="6" fillId="33" borderId="48" xfId="0" applyNumberFormat="1" applyFont="1" applyFill="1" applyBorder="1" applyAlignment="1" applyProtection="1">
      <alignment horizontal="right"/>
      <protection/>
    </xf>
    <xf numFmtId="164" fontId="6" fillId="33" borderId="49" xfId="0" applyNumberFormat="1" applyFont="1" applyFill="1" applyBorder="1" applyAlignment="1" applyProtection="1">
      <alignment horizontal="right"/>
      <protection/>
    </xf>
    <xf numFmtId="164" fontId="6" fillId="33" borderId="50" xfId="0" applyNumberFormat="1" applyFont="1" applyFill="1" applyBorder="1" applyAlignment="1" applyProtection="1">
      <alignment horizontal="right"/>
      <protection/>
    </xf>
    <xf numFmtId="164" fontId="6" fillId="0" borderId="48" xfId="0" applyNumberFormat="1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164" fontId="6" fillId="0" borderId="49" xfId="0" applyNumberFormat="1" applyFont="1" applyFill="1" applyBorder="1" applyAlignment="1" applyProtection="1">
      <alignment horizontal="right"/>
      <protection/>
    </xf>
    <xf numFmtId="164" fontId="3" fillId="0" borderId="50" xfId="0" applyNumberFormat="1" applyFont="1" applyFill="1" applyBorder="1" applyAlignment="1" applyProtection="1">
      <alignment horizontal="right"/>
      <protection/>
    </xf>
    <xf numFmtId="164" fontId="3" fillId="0" borderId="52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6" fillId="33" borderId="20" xfId="0" applyNumberFormat="1" applyFont="1" applyFill="1" applyBorder="1" applyAlignment="1" applyProtection="1">
      <alignment horizontal="right"/>
      <protection/>
    </xf>
    <xf numFmtId="164" fontId="6" fillId="0" borderId="51" xfId="0" applyNumberFormat="1" applyFont="1" applyFill="1" applyBorder="1" applyAlignment="1" applyProtection="1">
      <alignment horizontal="right"/>
      <protection/>
    </xf>
    <xf numFmtId="0" fontId="10" fillId="41" borderId="39" xfId="0" applyFont="1" applyFill="1" applyBorder="1" applyAlignment="1">
      <alignment horizontal="center" wrapText="1"/>
    </xf>
    <xf numFmtId="0" fontId="10" fillId="41" borderId="40" xfId="0" applyFont="1" applyFill="1" applyBorder="1" applyAlignment="1">
      <alignment horizontal="center" wrapText="1"/>
    </xf>
    <xf numFmtId="0" fontId="10" fillId="41" borderId="53" xfId="0" applyFont="1" applyFill="1" applyBorder="1" applyAlignment="1">
      <alignment horizontal="center" wrapText="1"/>
    </xf>
    <xf numFmtId="0" fontId="10" fillId="41" borderId="36" xfId="0" applyFont="1" applyFill="1" applyBorder="1" applyAlignment="1">
      <alignment horizontal="center" wrapText="1"/>
    </xf>
    <xf numFmtId="0" fontId="10" fillId="41" borderId="37" xfId="0" applyFont="1" applyFill="1" applyBorder="1" applyAlignment="1">
      <alignment horizontal="center" wrapText="1"/>
    </xf>
    <xf numFmtId="0" fontId="10" fillId="41" borderId="38" xfId="0" applyFont="1" applyFill="1" applyBorder="1" applyAlignment="1">
      <alignment horizont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4" fillId="22" borderId="10" xfId="0" applyFont="1" applyFill="1" applyBorder="1" applyAlignment="1">
      <alignment/>
    </xf>
    <xf numFmtId="0" fontId="14" fillId="22" borderId="12" xfId="0" applyFont="1" applyFill="1" applyBorder="1" applyAlignment="1">
      <alignment/>
    </xf>
    <xf numFmtId="164" fontId="14" fillId="22" borderId="14" xfId="0" applyNumberFormat="1" applyFont="1" applyFill="1" applyBorder="1" applyAlignment="1">
      <alignment/>
    </xf>
    <xf numFmtId="164" fontId="14" fillId="22" borderId="10" xfId="0" applyNumberFormat="1" applyFont="1" applyFill="1" applyBorder="1" applyAlignment="1">
      <alignment/>
    </xf>
    <xf numFmtId="164" fontId="14" fillId="22" borderId="12" xfId="0" applyNumberFormat="1" applyFont="1" applyFill="1" applyBorder="1" applyAlignment="1">
      <alignment/>
    </xf>
    <xf numFmtId="164" fontId="14" fillId="22" borderId="11" xfId="0" applyNumberFormat="1" applyFont="1" applyFill="1" applyBorder="1" applyAlignment="1">
      <alignment/>
    </xf>
    <xf numFmtId="0" fontId="14" fillId="22" borderId="0" xfId="0" applyFont="1" applyFill="1" applyAlignment="1">
      <alignment/>
    </xf>
    <xf numFmtId="164" fontId="0" fillId="39" borderId="14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22" borderId="12" xfId="0" applyNumberFormat="1" applyFont="1" applyFill="1" applyBorder="1" applyAlignment="1">
      <alignment/>
    </xf>
    <xf numFmtId="164" fontId="18" fillId="22" borderId="10" xfId="0" applyNumberFormat="1" applyFont="1" applyFill="1" applyBorder="1" applyAlignment="1">
      <alignment/>
    </xf>
    <xf numFmtId="0" fontId="14" fillId="22" borderId="18" xfId="0" applyFont="1" applyFill="1" applyBorder="1" applyAlignment="1">
      <alignment/>
    </xf>
    <xf numFmtId="0" fontId="14" fillId="22" borderId="51" xfId="0" applyFont="1" applyFill="1" applyBorder="1" applyAlignment="1">
      <alignment/>
    </xf>
    <xf numFmtId="164" fontId="14" fillId="22" borderId="17" xfId="0" applyNumberFormat="1" applyFont="1" applyFill="1" applyBorder="1" applyAlignment="1">
      <alignment/>
    </xf>
    <xf numFmtId="164" fontId="14" fillId="22" borderId="18" xfId="0" applyNumberFormat="1" applyFont="1" applyFill="1" applyBorder="1" applyAlignment="1">
      <alignment/>
    </xf>
    <xf numFmtId="164" fontId="14" fillId="22" borderId="51" xfId="0" applyNumberFormat="1" applyFont="1" applyFill="1" applyBorder="1" applyAlignment="1">
      <alignment/>
    </xf>
    <xf numFmtId="164" fontId="14" fillId="22" borderId="19" xfId="0" applyNumberFormat="1" applyFont="1" applyFill="1" applyBorder="1" applyAlignment="1">
      <alignment/>
    </xf>
    <xf numFmtId="164" fontId="14" fillId="22" borderId="54" xfId="0" applyNumberFormat="1" applyFont="1" applyFill="1" applyBorder="1" applyAlignment="1">
      <alignment/>
    </xf>
    <xf numFmtId="0" fontId="14" fillId="22" borderId="5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1" sqref="BR1:BY16384"/>
    </sheetView>
  </sheetViews>
  <sheetFormatPr defaultColWidth="9.00390625" defaultRowHeight="12.75"/>
  <cols>
    <col min="1" max="1" width="50.75390625" style="123" customWidth="1"/>
    <col min="2" max="2" width="13.875" style="60" customWidth="1"/>
    <col min="3" max="3" width="13.875" style="2" customWidth="1"/>
    <col min="4" max="4" width="14.00390625" style="60" customWidth="1"/>
    <col min="5" max="5" width="10.125" style="60" bestFit="1" customWidth="1"/>
    <col min="6" max="7" width="13.00390625" style="60" hidden="1" customWidth="1"/>
    <col min="8" max="8" width="10.875" style="60" hidden="1" customWidth="1"/>
    <col min="9" max="9" width="11.00390625" style="60" hidden="1" customWidth="1"/>
    <col min="10" max="11" width="11.375" style="60" hidden="1" customWidth="1"/>
    <col min="12" max="12" width="10.875" style="60" hidden="1" customWidth="1"/>
    <col min="13" max="13" width="10.125" style="60" hidden="1" customWidth="1"/>
    <col min="14" max="15" width="11.375" style="2" hidden="1" customWidth="1"/>
    <col min="16" max="16" width="10.875" style="2" hidden="1" customWidth="1"/>
    <col min="17" max="17" width="11.375" style="3" hidden="1" customWidth="1"/>
    <col min="18" max="19" width="11.375" style="2" hidden="1" customWidth="1"/>
    <col min="20" max="20" width="10.00390625" style="2" hidden="1" customWidth="1"/>
    <col min="21" max="21" width="11.00390625" style="2" hidden="1" customWidth="1"/>
    <col min="22" max="23" width="11.375" style="2" hidden="1" customWidth="1"/>
    <col min="24" max="24" width="10.875" style="2" hidden="1" customWidth="1"/>
    <col min="25" max="25" width="11.00390625" style="4" hidden="1" customWidth="1"/>
    <col min="26" max="27" width="11.375" style="60" hidden="1" customWidth="1"/>
    <col min="28" max="28" width="10.875" style="60" hidden="1" customWidth="1"/>
    <col min="29" max="29" width="11.00390625" style="60" hidden="1" customWidth="1"/>
    <col min="30" max="31" width="11.375" style="2" hidden="1" customWidth="1"/>
    <col min="32" max="32" width="10.875" style="2" hidden="1" customWidth="1"/>
    <col min="33" max="35" width="11.375" style="2" hidden="1" customWidth="1"/>
    <col min="36" max="36" width="10.875" style="2" hidden="1" customWidth="1"/>
    <col min="37" max="38" width="11.375" style="2" hidden="1" customWidth="1"/>
    <col min="39" max="39" width="13.25390625" style="2" hidden="1" customWidth="1"/>
    <col min="40" max="40" width="12.25390625" style="2" hidden="1" customWidth="1"/>
    <col min="41" max="41" width="11.00390625" style="2" hidden="1" customWidth="1"/>
    <col min="42" max="42" width="13.00390625" style="2" hidden="1" customWidth="1"/>
    <col min="43" max="43" width="14.25390625" style="2" hidden="1" customWidth="1"/>
    <col min="44" max="44" width="12.75390625" style="2" hidden="1" customWidth="1"/>
    <col min="45" max="45" width="10.625" style="2" hidden="1" customWidth="1"/>
    <col min="46" max="47" width="12.875" style="60" hidden="1" customWidth="1"/>
    <col min="48" max="48" width="12.25390625" style="60" hidden="1" customWidth="1"/>
    <col min="49" max="49" width="11.75390625" style="126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12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2.00390625" style="2" hidden="1" customWidth="1"/>
    <col min="59" max="59" width="12.75390625" style="2" hidden="1" customWidth="1"/>
    <col min="60" max="60" width="12.625" style="2" hidden="1" customWidth="1"/>
    <col min="61" max="61" width="9.875" style="2" hidden="1" customWidth="1"/>
    <col min="62" max="62" width="13.75390625" style="2" customWidth="1"/>
    <col min="63" max="63" width="17.00390625" style="60" customWidth="1"/>
    <col min="64" max="64" width="14.125" style="60" customWidth="1"/>
    <col min="65" max="65" width="12.25390625" style="60" customWidth="1"/>
    <col min="66" max="66" width="11.625" style="2" customWidth="1"/>
    <col min="67" max="67" width="18.125" style="2" customWidth="1"/>
    <col min="68" max="68" width="12.375" style="2" customWidth="1"/>
    <col min="69" max="69" width="13.875" style="2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8.625" style="2" hidden="1" customWidth="1"/>
    <col min="76" max="76" width="11.125" style="2" hidden="1" customWidth="1"/>
    <col min="77" max="77" width="9.375" style="2" hidden="1" customWidth="1"/>
    <col min="78" max="78" width="11.625" style="60" customWidth="1"/>
    <col min="79" max="16384" width="9.125" style="60" customWidth="1"/>
  </cols>
  <sheetData>
    <row r="1" spans="1:49" s="2" customFormat="1" ht="23.25" thickBot="1">
      <c r="A1" s="1" t="s">
        <v>160</v>
      </c>
      <c r="Q1" s="3"/>
      <c r="V1" s="4"/>
      <c r="W1" s="4"/>
      <c r="X1" s="4"/>
      <c r="Y1" s="4"/>
      <c r="AW1" s="4"/>
    </row>
    <row r="2" spans="1:77" s="7" customFormat="1" ht="21" customHeight="1">
      <c r="A2" s="399" t="s">
        <v>0</v>
      </c>
      <c r="B2" s="401" t="s">
        <v>1</v>
      </c>
      <c r="C2" s="402"/>
      <c r="D2" s="402"/>
      <c r="E2" s="403"/>
      <c r="F2" s="404" t="s">
        <v>2</v>
      </c>
      <c r="G2" s="405"/>
      <c r="H2" s="405"/>
      <c r="I2" s="363"/>
      <c r="J2" s="406" t="s">
        <v>3</v>
      </c>
      <c r="K2" s="407"/>
      <c r="L2" s="407"/>
      <c r="M2" s="408"/>
      <c r="N2" s="369" t="s">
        <v>4</v>
      </c>
      <c r="O2" s="371"/>
      <c r="P2" s="371"/>
      <c r="Q2" s="371"/>
      <c r="R2" s="371" t="s">
        <v>5</v>
      </c>
      <c r="S2" s="371"/>
      <c r="T2" s="371"/>
      <c r="U2" s="371"/>
      <c r="V2" s="371" t="s">
        <v>6</v>
      </c>
      <c r="W2" s="371"/>
      <c r="X2" s="371"/>
      <c r="Y2" s="371"/>
      <c r="Z2" s="341" t="s">
        <v>7</v>
      </c>
      <c r="AA2" s="396"/>
      <c r="AB2" s="396"/>
      <c r="AC2" s="376"/>
      <c r="AD2" s="347" t="s">
        <v>8</v>
      </c>
      <c r="AE2" s="360"/>
      <c r="AF2" s="360"/>
      <c r="AG2" s="369"/>
      <c r="AH2" s="347" t="s">
        <v>9</v>
      </c>
      <c r="AI2" s="360"/>
      <c r="AJ2" s="360"/>
      <c r="AK2" s="369"/>
      <c r="AL2" s="371" t="s">
        <v>10</v>
      </c>
      <c r="AM2" s="371"/>
      <c r="AN2" s="371"/>
      <c r="AO2" s="371"/>
      <c r="AP2" s="397" t="s">
        <v>11</v>
      </c>
      <c r="AQ2" s="397"/>
      <c r="AR2" s="397"/>
      <c r="AS2" s="398"/>
      <c r="AT2" s="377" t="s">
        <v>12</v>
      </c>
      <c r="AU2" s="378"/>
      <c r="AV2" s="378"/>
      <c r="AW2" s="379"/>
      <c r="AX2" s="393" t="s">
        <v>13</v>
      </c>
      <c r="AY2" s="394"/>
      <c r="AZ2" s="394"/>
      <c r="BA2" s="394"/>
      <c r="BB2" s="393" t="s">
        <v>14</v>
      </c>
      <c r="BC2" s="394"/>
      <c r="BD2" s="394"/>
      <c r="BE2" s="395"/>
      <c r="BF2" s="394" t="s">
        <v>15</v>
      </c>
      <c r="BG2" s="394"/>
      <c r="BH2" s="394"/>
      <c r="BI2" s="395"/>
      <c r="BJ2" s="378" t="s">
        <v>16</v>
      </c>
      <c r="BK2" s="378"/>
      <c r="BL2" s="378"/>
      <c r="BM2" s="379"/>
      <c r="BN2" s="393" t="s">
        <v>17</v>
      </c>
      <c r="BO2" s="394"/>
      <c r="BP2" s="394"/>
      <c r="BQ2" s="395"/>
      <c r="BR2" s="380" t="s">
        <v>18</v>
      </c>
      <c r="BS2" s="381"/>
      <c r="BT2" s="381"/>
      <c r="BU2" s="381"/>
      <c r="BV2" s="340" t="s">
        <v>19</v>
      </c>
      <c r="BW2" s="340"/>
      <c r="BX2" s="340"/>
      <c r="BY2" s="340"/>
    </row>
    <row r="3" spans="1:77" s="7" customFormat="1" ht="19.5" customHeight="1">
      <c r="A3" s="400"/>
      <c r="B3" s="382" t="s">
        <v>20</v>
      </c>
      <c r="C3" s="370" t="s">
        <v>21</v>
      </c>
      <c r="D3" s="385" t="s">
        <v>22</v>
      </c>
      <c r="E3" s="386"/>
      <c r="F3" s="387" t="s">
        <v>20</v>
      </c>
      <c r="G3" s="388" t="s">
        <v>21</v>
      </c>
      <c r="H3" s="389" t="s">
        <v>22</v>
      </c>
      <c r="I3" s="390"/>
      <c r="J3" s="391" t="s">
        <v>20</v>
      </c>
      <c r="K3" s="409" t="s">
        <v>21</v>
      </c>
      <c r="L3" s="410" t="s">
        <v>22</v>
      </c>
      <c r="M3" s="411"/>
      <c r="N3" s="392" t="s">
        <v>20</v>
      </c>
      <c r="O3" s="370" t="s">
        <v>21</v>
      </c>
      <c r="P3" s="371" t="s">
        <v>22</v>
      </c>
      <c r="Q3" s="371"/>
      <c r="R3" s="370" t="s">
        <v>20</v>
      </c>
      <c r="S3" s="370" t="s">
        <v>21</v>
      </c>
      <c r="T3" s="371" t="s">
        <v>22</v>
      </c>
      <c r="U3" s="371"/>
      <c r="V3" s="370" t="s">
        <v>20</v>
      </c>
      <c r="W3" s="370" t="s">
        <v>21</v>
      </c>
      <c r="X3" s="371" t="s">
        <v>22</v>
      </c>
      <c r="Y3" s="371"/>
      <c r="Z3" s="367" t="s">
        <v>20</v>
      </c>
      <c r="AA3" s="367" t="s">
        <v>21</v>
      </c>
      <c r="AB3" s="341" t="s">
        <v>22</v>
      </c>
      <c r="AC3" s="376"/>
      <c r="AD3" s="345" t="s">
        <v>20</v>
      </c>
      <c r="AE3" s="345" t="s">
        <v>21</v>
      </c>
      <c r="AF3" s="347" t="s">
        <v>22</v>
      </c>
      <c r="AG3" s="369"/>
      <c r="AH3" s="345" t="s">
        <v>20</v>
      </c>
      <c r="AI3" s="345" t="s">
        <v>21</v>
      </c>
      <c r="AJ3" s="347" t="s">
        <v>22</v>
      </c>
      <c r="AK3" s="369"/>
      <c r="AL3" s="370" t="s">
        <v>20</v>
      </c>
      <c r="AM3" s="370" t="s">
        <v>21</v>
      </c>
      <c r="AN3" s="371" t="s">
        <v>22</v>
      </c>
      <c r="AO3" s="371"/>
      <c r="AP3" s="372" t="s">
        <v>20</v>
      </c>
      <c r="AQ3" s="374" t="s">
        <v>21</v>
      </c>
      <c r="AR3" s="363" t="s">
        <v>22</v>
      </c>
      <c r="AS3" s="364"/>
      <c r="AT3" s="365" t="s">
        <v>20</v>
      </c>
      <c r="AU3" s="367" t="s">
        <v>21</v>
      </c>
      <c r="AV3" s="341" t="s">
        <v>22</v>
      </c>
      <c r="AW3" s="342"/>
      <c r="AX3" s="343" t="s">
        <v>20</v>
      </c>
      <c r="AY3" s="345" t="s">
        <v>21</v>
      </c>
      <c r="AZ3" s="347" t="s">
        <v>22</v>
      </c>
      <c r="BA3" s="360"/>
      <c r="BB3" s="343" t="s">
        <v>20</v>
      </c>
      <c r="BC3" s="345" t="s">
        <v>21</v>
      </c>
      <c r="BD3" s="347" t="s">
        <v>22</v>
      </c>
      <c r="BE3" s="348"/>
      <c r="BF3" s="361" t="s">
        <v>20</v>
      </c>
      <c r="BG3" s="345" t="s">
        <v>21</v>
      </c>
      <c r="BH3" s="347" t="s">
        <v>22</v>
      </c>
      <c r="BI3" s="348"/>
      <c r="BJ3" s="353" t="s">
        <v>20</v>
      </c>
      <c r="BK3" s="355" t="s">
        <v>21</v>
      </c>
      <c r="BL3" s="341" t="s">
        <v>22</v>
      </c>
      <c r="BM3" s="342"/>
      <c r="BN3" s="343" t="s">
        <v>20</v>
      </c>
      <c r="BO3" s="345" t="s">
        <v>21</v>
      </c>
      <c r="BP3" s="347" t="s">
        <v>22</v>
      </c>
      <c r="BQ3" s="348"/>
      <c r="BR3" s="349" t="s">
        <v>20</v>
      </c>
      <c r="BS3" s="351" t="s">
        <v>21</v>
      </c>
      <c r="BT3" s="357" t="s">
        <v>22</v>
      </c>
      <c r="BU3" s="358"/>
      <c r="BV3" s="359" t="s">
        <v>20</v>
      </c>
      <c r="BW3" s="359" t="s">
        <v>21</v>
      </c>
      <c r="BX3" s="340" t="s">
        <v>22</v>
      </c>
      <c r="BY3" s="340"/>
    </row>
    <row r="4" spans="1:77" s="7" customFormat="1" ht="16.5" customHeight="1">
      <c r="A4" s="400"/>
      <c r="B4" s="383"/>
      <c r="C4" s="384"/>
      <c r="D4" s="5" t="s">
        <v>23</v>
      </c>
      <c r="E4" s="11" t="s">
        <v>24</v>
      </c>
      <c r="F4" s="387"/>
      <c r="G4" s="388"/>
      <c r="H4" s="451" t="s">
        <v>23</v>
      </c>
      <c r="I4" s="452" t="s">
        <v>24</v>
      </c>
      <c r="J4" s="391"/>
      <c r="K4" s="409"/>
      <c r="L4" s="8" t="s">
        <v>23</v>
      </c>
      <c r="M4" s="9" t="s">
        <v>24</v>
      </c>
      <c r="N4" s="392"/>
      <c r="O4" s="370"/>
      <c r="P4" s="5" t="s">
        <v>23</v>
      </c>
      <c r="Q4" s="12" t="s">
        <v>24</v>
      </c>
      <c r="R4" s="370"/>
      <c r="S4" s="370"/>
      <c r="T4" s="5" t="s">
        <v>23</v>
      </c>
      <c r="U4" s="6" t="s">
        <v>24</v>
      </c>
      <c r="V4" s="370"/>
      <c r="W4" s="370"/>
      <c r="X4" s="5" t="s">
        <v>23</v>
      </c>
      <c r="Y4" s="6" t="s">
        <v>24</v>
      </c>
      <c r="Z4" s="368"/>
      <c r="AA4" s="368"/>
      <c r="AB4" s="8" t="s">
        <v>23</v>
      </c>
      <c r="AC4" s="8" t="s">
        <v>24</v>
      </c>
      <c r="AD4" s="346"/>
      <c r="AE4" s="346"/>
      <c r="AF4" s="5" t="s">
        <v>23</v>
      </c>
      <c r="AG4" s="5" t="s">
        <v>24</v>
      </c>
      <c r="AH4" s="346"/>
      <c r="AI4" s="346"/>
      <c r="AJ4" s="5" t="s">
        <v>23</v>
      </c>
      <c r="AK4" s="5" t="s">
        <v>24</v>
      </c>
      <c r="AL4" s="370"/>
      <c r="AM4" s="370"/>
      <c r="AN4" s="5" t="s">
        <v>23</v>
      </c>
      <c r="AO4" s="5" t="s">
        <v>24</v>
      </c>
      <c r="AP4" s="373"/>
      <c r="AQ4" s="375"/>
      <c r="AR4" s="339" t="s">
        <v>23</v>
      </c>
      <c r="AS4" s="13" t="s">
        <v>24</v>
      </c>
      <c r="AT4" s="366"/>
      <c r="AU4" s="368"/>
      <c r="AV4" s="8" t="s">
        <v>23</v>
      </c>
      <c r="AW4" s="9" t="s">
        <v>24</v>
      </c>
      <c r="AX4" s="344"/>
      <c r="AY4" s="346"/>
      <c r="AZ4" s="5" t="s">
        <v>23</v>
      </c>
      <c r="BA4" s="313" t="s">
        <v>24</v>
      </c>
      <c r="BB4" s="344"/>
      <c r="BC4" s="346"/>
      <c r="BD4" s="5" t="s">
        <v>23</v>
      </c>
      <c r="BE4" s="11" t="s">
        <v>24</v>
      </c>
      <c r="BF4" s="362"/>
      <c r="BG4" s="346"/>
      <c r="BH4" s="5" t="s">
        <v>23</v>
      </c>
      <c r="BI4" s="11" t="s">
        <v>24</v>
      </c>
      <c r="BJ4" s="354"/>
      <c r="BK4" s="356"/>
      <c r="BL4" s="8" t="s">
        <v>23</v>
      </c>
      <c r="BM4" s="9" t="s">
        <v>24</v>
      </c>
      <c r="BN4" s="344"/>
      <c r="BO4" s="346"/>
      <c r="BP4" s="5" t="s">
        <v>23</v>
      </c>
      <c r="BQ4" s="11" t="s">
        <v>24</v>
      </c>
      <c r="BR4" s="350"/>
      <c r="BS4" s="352"/>
      <c r="BT4" s="6" t="s">
        <v>23</v>
      </c>
      <c r="BU4" s="10" t="s">
        <v>24</v>
      </c>
      <c r="BV4" s="359"/>
      <c r="BW4" s="359"/>
      <c r="BX4" s="6" t="s">
        <v>23</v>
      </c>
      <c r="BY4" s="6" t="s">
        <v>24</v>
      </c>
    </row>
    <row r="5" spans="1:77" s="32" customFormat="1" ht="18.75">
      <c r="A5" s="14" t="s">
        <v>25</v>
      </c>
      <c r="B5" s="15">
        <f>B6+B7+B8+B12+B21+B24+B31+B33+B35+B38+B39</f>
        <v>416462.2</v>
      </c>
      <c r="C5" s="16">
        <f>C6+C7+C8+C12+C21+C24+C31+C33+C35+C38+C39</f>
        <v>326059.39999999997</v>
      </c>
      <c r="D5" s="17">
        <f aca="true" t="shared" si="0" ref="D5:D39">C5-B5</f>
        <v>-90402.80000000005</v>
      </c>
      <c r="E5" s="18">
        <f aca="true" t="shared" si="1" ref="E5:E38">C5/B5%</f>
        <v>78.29267578185966</v>
      </c>
      <c r="F5" s="19">
        <f aca="true" t="shared" si="2" ref="F5:G37">J5+Z5</f>
        <v>174704.2</v>
      </c>
      <c r="G5" s="20">
        <f t="shared" si="2"/>
        <v>178874.60000000003</v>
      </c>
      <c r="H5" s="20">
        <f aca="true" t="shared" si="3" ref="H5:H37">G5-F5</f>
        <v>4170.400000000023</v>
      </c>
      <c r="I5" s="21">
        <f aca="true" t="shared" si="4" ref="I5:I11">G5/F5%</f>
        <v>102.38712063018521</v>
      </c>
      <c r="J5" s="22">
        <f>J6+J7+J8+J12+J21+J24+J31+J33+J35+J38+J39</f>
        <v>79046.3</v>
      </c>
      <c r="K5" s="22">
        <f>K6+K7+K8+K12+K21+K24+K31+K33+K35+K38+K39</f>
        <v>79670.6</v>
      </c>
      <c r="L5" s="453">
        <f aca="true" t="shared" si="5" ref="L5:L37">K5-J5</f>
        <v>624.3000000000029</v>
      </c>
      <c r="M5" s="23">
        <f aca="true" t="shared" si="6" ref="M5:M20">K5/J5%</f>
        <v>100.78979028746443</v>
      </c>
      <c r="N5" s="24">
        <f>N6+N7+N8+N12+N21+N24+N31+N33+N35+N38+N39</f>
        <v>21609.3</v>
      </c>
      <c r="O5" s="24">
        <f>O6+O7+O8+O12+O21+O24+O31+O33+O35+O38+O39</f>
        <v>22398.7</v>
      </c>
      <c r="P5" s="16">
        <f aca="true" t="shared" si="7" ref="P5:P21">O5-N5</f>
        <v>789.4000000000015</v>
      </c>
      <c r="Q5" s="16">
        <f aca="true" t="shared" si="8" ref="Q5:Q14">O5/N5%</f>
        <v>103.65305678573579</v>
      </c>
      <c r="R5" s="24">
        <f>R6+R7+R8+R12+R21+R24+R31+R33+R35+R38+R39</f>
        <v>22434.100000000002</v>
      </c>
      <c r="S5" s="24">
        <f>S6+S7+S8+S12+S21+S24+S31+S33+S35+S38+S39</f>
        <v>24219.300000000003</v>
      </c>
      <c r="T5" s="16">
        <f aca="true" t="shared" si="9" ref="T5:T38">S5-R5</f>
        <v>1785.2000000000007</v>
      </c>
      <c r="U5" s="16">
        <f aca="true" t="shared" si="10" ref="U5:U28">S5/R5%</f>
        <v>107.95752894031854</v>
      </c>
      <c r="V5" s="24">
        <f>V6+V7+V8+V12+V21+V24+V31+V33+V35+V38+V39</f>
        <v>35002.899999999994</v>
      </c>
      <c r="W5" s="24">
        <f>W6+W7+W8+W12+W21+W24+W31+W33+W35+W38+W39</f>
        <v>33052.6</v>
      </c>
      <c r="X5" s="16">
        <f>SUM(X8,X6,X12,X24,X31,X38,X35)</f>
        <v>-1172.9000000000005</v>
      </c>
      <c r="Y5" s="16">
        <f aca="true" t="shared" si="11" ref="Y5:Y28">W5/V5%</f>
        <v>94.42817595113549</v>
      </c>
      <c r="Z5" s="22">
        <f>Z6+Z7+Z8+Z12+Z21+Z24+Z31+Z33+Z35+Z38+Z39</f>
        <v>95657.90000000001</v>
      </c>
      <c r="AA5" s="22">
        <f>AA6+AA7+AA8+AA12+AA21+AA24+AA31+AA33+AA35+AA38+AA39</f>
        <v>99204.00000000001</v>
      </c>
      <c r="AB5" s="453">
        <f>AA5-Z5</f>
        <v>3546.100000000006</v>
      </c>
      <c r="AC5" s="453">
        <f>AA5/Z5%</f>
        <v>103.70706444527845</v>
      </c>
      <c r="AD5" s="24">
        <f>AD6+AD7+AD8+AD12+AD21+AD24+AD31+AD33+AD35+AD38+AD39</f>
        <v>30849.699999999997</v>
      </c>
      <c r="AE5" s="24">
        <f>AE6+AE7+AE8+AE12+AE21+AE24+AE31+AE33+AE35+AE38+AE39</f>
        <v>33990.80000000001</v>
      </c>
      <c r="AF5" s="16">
        <f>AE5-AD5</f>
        <v>3141.100000000013</v>
      </c>
      <c r="AG5" s="16">
        <f>AE5/AD5%</f>
        <v>110.18194666398706</v>
      </c>
      <c r="AH5" s="24">
        <f>AH6+AH7+AH8+AH12+AH21+AH24+AH31+AH33+AH35+AH38+AH39</f>
        <v>27196.500000000004</v>
      </c>
      <c r="AI5" s="24">
        <f>AI6+AI7+AI8+AI12+AI21+AI24+AI31+AI33+AI35+AI38+AI39</f>
        <v>28941.4</v>
      </c>
      <c r="AJ5" s="16">
        <f aca="true" t="shared" si="12" ref="AJ5:AJ38">AI5-AH5</f>
        <v>1744.8999999999978</v>
      </c>
      <c r="AK5" s="25">
        <f aca="true" t="shared" si="13" ref="AK5:AK28">AI5/AH5%</f>
        <v>106.41589910466419</v>
      </c>
      <c r="AL5" s="24">
        <f>AL6+AL7+AL8+AL12+AL21+AL24+AL31+AL33+AL35+AL38+AL39</f>
        <v>37611.7</v>
      </c>
      <c r="AM5" s="24">
        <f>AM6+AM7+AM8+AM12+AM21+AM24+AM31+AM33+AM35+AM38+AM39</f>
        <v>36271.799999999996</v>
      </c>
      <c r="AN5" s="16">
        <f aca="true" t="shared" si="14" ref="AN5:AN38">AM5-AL5</f>
        <v>-1339.9000000000015</v>
      </c>
      <c r="AO5" s="16">
        <f aca="true" t="shared" si="15" ref="AO5:AO28">AM5/AL5%</f>
        <v>96.43754470018638</v>
      </c>
      <c r="AP5" s="26">
        <f>J5+Z5+AT5</f>
        <v>285316.8</v>
      </c>
      <c r="AQ5" s="26">
        <f>K5+AA5+AU5</f>
        <v>286806.20000000007</v>
      </c>
      <c r="AR5" s="27">
        <f aca="true" t="shared" si="16" ref="AR5:AR37">AQ5-AP5</f>
        <v>1489.4000000000815</v>
      </c>
      <c r="AS5" s="28">
        <f aca="true" t="shared" si="17" ref="AS5:AS11">AQ5/AP5%</f>
        <v>100.52201622897779</v>
      </c>
      <c r="AT5" s="22">
        <f>AT6+AT7+AT8+AT12+AT21+AT24+AT31+AT33+AT35+AT38+AT39</f>
        <v>110612.59999999999</v>
      </c>
      <c r="AU5" s="22">
        <f>AU6+AU7+AU8+AU12+AU21+AU24+AU31+AU33+AU35+AU38+AU39</f>
        <v>107931.60000000002</v>
      </c>
      <c r="AV5" s="453">
        <f>AU5-AT5</f>
        <v>-2680.999999999971</v>
      </c>
      <c r="AW5" s="29">
        <f aca="true" t="shared" si="18" ref="AW5:AW10">AU5/AT5%</f>
        <v>97.57622549329825</v>
      </c>
      <c r="AX5" s="24">
        <f>AX6+AX7+AX8+AX12+AX21+AX24+AX31+AX33+AX35+AX38+AX39</f>
        <v>40479.600000000006</v>
      </c>
      <c r="AY5" s="24">
        <f>AY6+AY7+AY8+AY12+AY21+AY24+AY31+AY33+AY35+AY38+AY39</f>
        <v>37984.9</v>
      </c>
      <c r="AZ5" s="16">
        <f>AY5-AX5</f>
        <v>-2494.7000000000044</v>
      </c>
      <c r="BA5" s="31">
        <f>AY5/AX5%</f>
        <v>93.83714265951244</v>
      </c>
      <c r="BB5" s="15">
        <f>BB6+BB7+BB8+BB12+BB21+BB24+BB31+BB33+BB35+BB38+BB39</f>
        <v>29626.000000000004</v>
      </c>
      <c r="BC5" s="15">
        <f>BC6+BC7+BC8+BC12+BC21+BC24+BC31+BC33+BC35+BC38+BC39</f>
        <v>33566.2</v>
      </c>
      <c r="BD5" s="16">
        <f aca="true" t="shared" si="19" ref="BD5:BD22">BC5-BB5</f>
        <v>3940.1999999999935</v>
      </c>
      <c r="BE5" s="30">
        <f aca="true" t="shared" si="20" ref="BE5:BE10">BC5/BB5%</f>
        <v>113.29980422601766</v>
      </c>
      <c r="BF5" s="24">
        <f>BF6+BF7+BF8+BF12+BF21+BF24+BF31+BF33+BF35+BF38+BF39</f>
        <v>40507</v>
      </c>
      <c r="BG5" s="24">
        <f>BG6+BG7+BG8+BG12+BG21+BG24+BG31+BG33+BG35+BG38+BG39</f>
        <v>36380.50000000001</v>
      </c>
      <c r="BH5" s="16">
        <f aca="true" t="shared" si="21" ref="BH5:BH22">BG5-BF5</f>
        <v>-4126.499999999993</v>
      </c>
      <c r="BI5" s="30">
        <f aca="true" t="shared" si="22" ref="BI5:BI11">BG5/BF5%</f>
        <v>89.81287184931001</v>
      </c>
      <c r="BJ5" s="22">
        <f>BJ6+BJ7+BJ8+BJ12+BJ21+BJ24+BJ31+BJ33+BJ35+BJ38+BJ39</f>
        <v>131145.40000000002</v>
      </c>
      <c r="BK5" s="22">
        <f>BK6+BK7+BK8+BK12+BK21+BK24+BK31+BK33+BK35+BK38+BK39</f>
        <v>39253.2</v>
      </c>
      <c r="BL5" s="22">
        <f>SUM(BL8,BL6,BL12,BL24,BL31,BL38,BL35)</f>
        <v>-89268.9</v>
      </c>
      <c r="BM5" s="23">
        <f>BK5/BJ5%</f>
        <v>29.931053624450414</v>
      </c>
      <c r="BN5" s="24">
        <f>BN6+BN7+BN8+BN12+BN21+BN24+BN31+BN33+BN35+BN38+BN39</f>
        <v>35716.1</v>
      </c>
      <c r="BO5" s="24">
        <f>BO6+BO7+BO8+BO12+BO21+BO24+BO31+BO33+BO35+BO38+BO39</f>
        <v>39253.2</v>
      </c>
      <c r="BP5" s="16">
        <f aca="true" t="shared" si="23" ref="BP5:BP21">BO5-BN5</f>
        <v>3537.0999999999985</v>
      </c>
      <c r="BQ5" s="18">
        <f>BO5/BN5%</f>
        <v>109.90337690845304</v>
      </c>
      <c r="BR5" s="24">
        <f>BR6+BR7+BR8+BR12+BR21+BR24+BR31+BR33+BR35+BR38+BR39</f>
        <v>29270.200000000004</v>
      </c>
      <c r="BS5" s="24">
        <f>BS6+BS7+BS8+BS12+BS21+BS24+BS31+BS33+BS35+BS38+BS39</f>
        <v>0</v>
      </c>
      <c r="BT5" s="16">
        <f aca="true" t="shared" si="24" ref="BT5:BT21">BS5-BR5</f>
        <v>-29270.200000000004</v>
      </c>
      <c r="BU5" s="31">
        <f aca="true" t="shared" si="25" ref="BU5:BU12">BS5/BR5%</f>
        <v>0</v>
      </c>
      <c r="BV5" s="24">
        <f>BV6+BV7+BV8+BV12+BV21+BV24+BV31+BV33+BV35+BV38+BV39</f>
        <v>66159.09999999999</v>
      </c>
      <c r="BW5" s="24">
        <f>BW6+BW7+BW8+BW12+BW21+BW24+BW31+BW33+BW35+BW38+BW39</f>
        <v>0</v>
      </c>
      <c r="BX5" s="16">
        <f>SUM(BX8,BX6,BX12,BX24,BX31,BX38,BX35)</f>
        <v>-65907.4</v>
      </c>
      <c r="BY5" s="16">
        <f aca="true" t="shared" si="26" ref="BY5:BY20">BW5/BV5%</f>
        <v>0</v>
      </c>
    </row>
    <row r="6" spans="1:77" s="32" customFormat="1" ht="18.75">
      <c r="A6" s="14" t="s">
        <v>26</v>
      </c>
      <c r="B6" s="33">
        <f>J6+Z6+AT6+BJ6</f>
        <v>283263.2</v>
      </c>
      <c r="C6" s="34">
        <f>K6+AA6+AU6+BK6</f>
        <v>213795.30000000002</v>
      </c>
      <c r="D6" s="17">
        <f t="shared" si="0"/>
        <v>-69467.9</v>
      </c>
      <c r="E6" s="18">
        <f t="shared" si="1"/>
        <v>75.4758471979417</v>
      </c>
      <c r="F6" s="19">
        <f t="shared" si="2"/>
        <v>115090.7</v>
      </c>
      <c r="G6" s="20">
        <f t="shared" si="2"/>
        <v>115804.6</v>
      </c>
      <c r="H6" s="20">
        <f t="shared" si="3"/>
        <v>713.9000000000087</v>
      </c>
      <c r="I6" s="21">
        <f t="shared" si="4"/>
        <v>100.62029338599905</v>
      </c>
      <c r="J6" s="35">
        <f>N6+R6+V6</f>
        <v>51065.7</v>
      </c>
      <c r="K6" s="453">
        <f>SUM(O6+S6+W6)</f>
        <v>52007.5</v>
      </c>
      <c r="L6" s="453">
        <f t="shared" si="5"/>
        <v>941.8000000000029</v>
      </c>
      <c r="M6" s="23">
        <f t="shared" si="6"/>
        <v>101.8442907861833</v>
      </c>
      <c r="N6" s="36">
        <v>9865.5</v>
      </c>
      <c r="O6" s="34">
        <v>10603.5</v>
      </c>
      <c r="P6" s="16">
        <f t="shared" si="7"/>
        <v>738</v>
      </c>
      <c r="Q6" s="16">
        <f t="shared" si="8"/>
        <v>107.4806142618215</v>
      </c>
      <c r="R6" s="34">
        <v>18725.2</v>
      </c>
      <c r="S6" s="34">
        <v>19458.2</v>
      </c>
      <c r="T6" s="16">
        <f t="shared" si="9"/>
        <v>733</v>
      </c>
      <c r="U6" s="16">
        <f t="shared" si="10"/>
        <v>103.91451092645205</v>
      </c>
      <c r="V6" s="37">
        <v>22475</v>
      </c>
      <c r="W6" s="34">
        <v>21945.8</v>
      </c>
      <c r="X6" s="16">
        <f aca="true" t="shared" si="27" ref="X6:X38">W6-V6</f>
        <v>-529.2000000000007</v>
      </c>
      <c r="Y6" s="16">
        <f t="shared" si="11"/>
        <v>97.64538375973304</v>
      </c>
      <c r="Z6" s="453">
        <f>AD6+AH6+AL6</f>
        <v>64025</v>
      </c>
      <c r="AA6" s="453">
        <f aca="true" t="shared" si="28" ref="AA6:AA39">SUM(AE6+AI6+AM6)</f>
        <v>63797.100000000006</v>
      </c>
      <c r="AB6" s="453">
        <f aca="true" t="shared" si="29" ref="AB6:AB39">AA6-Z6</f>
        <v>-227.89999999999418</v>
      </c>
      <c r="AC6" s="453">
        <f aca="true" t="shared" si="30" ref="AC6:AC11">AA6/Z6%</f>
        <v>99.64404529480673</v>
      </c>
      <c r="AD6" s="34">
        <v>17680</v>
      </c>
      <c r="AE6" s="34">
        <v>17474.5</v>
      </c>
      <c r="AF6" s="16">
        <f aca="true" t="shared" si="31" ref="AF6:AF38">AE6-AD6</f>
        <v>-205.5</v>
      </c>
      <c r="AG6" s="16">
        <f aca="true" t="shared" si="32" ref="AG6:AG12">AE6/AD6%</f>
        <v>98.83766968325791</v>
      </c>
      <c r="AH6" s="34">
        <v>18750</v>
      </c>
      <c r="AI6" s="34">
        <v>20640.9</v>
      </c>
      <c r="AJ6" s="16">
        <f t="shared" si="12"/>
        <v>1890.9000000000015</v>
      </c>
      <c r="AK6" s="25">
        <f t="shared" si="13"/>
        <v>110.0848</v>
      </c>
      <c r="AL6" s="34">
        <v>27595</v>
      </c>
      <c r="AM6" s="34">
        <v>25681.7</v>
      </c>
      <c r="AN6" s="16">
        <f t="shared" si="14"/>
        <v>-1913.2999999999993</v>
      </c>
      <c r="AO6" s="16">
        <f t="shared" si="15"/>
        <v>93.0664975539047</v>
      </c>
      <c r="AP6" s="26">
        <f>J6+Z6+AT6</f>
        <v>187620.7</v>
      </c>
      <c r="AQ6" s="27">
        <f aca="true" t="shared" si="33" ref="AQ6:AQ23">K6+AA6+AU6</f>
        <v>188841.80000000002</v>
      </c>
      <c r="AR6" s="27">
        <f t="shared" si="16"/>
        <v>1221.1000000000058</v>
      </c>
      <c r="AS6" s="28">
        <f t="shared" si="17"/>
        <v>100.65083436955517</v>
      </c>
      <c r="AT6" s="35">
        <f aca="true" t="shared" si="34" ref="AT6:AT13">AX6+BB6+BF6</f>
        <v>72530</v>
      </c>
      <c r="AU6" s="453">
        <f aca="true" t="shared" si="35" ref="AU6:AU39">SUM(AY6+BC6+BG6)</f>
        <v>73037.20000000001</v>
      </c>
      <c r="AV6" s="453">
        <f>AU6-AT6</f>
        <v>507.20000000001164</v>
      </c>
      <c r="AW6" s="29">
        <f t="shared" si="18"/>
        <v>100.69929684268581</v>
      </c>
      <c r="AX6" s="33">
        <v>22995</v>
      </c>
      <c r="AY6" s="34">
        <v>23537.9</v>
      </c>
      <c r="AZ6" s="16">
        <f>AY6-AX6</f>
        <v>542.9000000000015</v>
      </c>
      <c r="BA6" s="31">
        <f>AY6/AX6%</f>
        <v>102.36094803218091</v>
      </c>
      <c r="BB6" s="33">
        <v>20705</v>
      </c>
      <c r="BC6" s="34">
        <v>23058.2</v>
      </c>
      <c r="BD6" s="16">
        <f t="shared" si="19"/>
        <v>2353.2000000000007</v>
      </c>
      <c r="BE6" s="30">
        <f t="shared" si="20"/>
        <v>111.36537068340981</v>
      </c>
      <c r="BF6" s="36">
        <v>28830</v>
      </c>
      <c r="BG6" s="34">
        <v>26441.1</v>
      </c>
      <c r="BH6" s="16">
        <f t="shared" si="21"/>
        <v>-2388.9000000000015</v>
      </c>
      <c r="BI6" s="30">
        <f t="shared" si="22"/>
        <v>91.71383975026014</v>
      </c>
      <c r="BJ6" s="22">
        <f aca="true" t="shared" si="36" ref="BJ6:BJ39">BN6+BR6+BV6</f>
        <v>95642.5</v>
      </c>
      <c r="BK6" s="22">
        <f aca="true" t="shared" si="37" ref="BK6:BK39">SUM(BO6+BS6+BW6)</f>
        <v>24953.5</v>
      </c>
      <c r="BL6" s="453">
        <f aca="true" t="shared" si="38" ref="BL6:BL35">BK6-BJ6</f>
        <v>-70689</v>
      </c>
      <c r="BM6" s="23">
        <f aca="true" t="shared" si="39" ref="BM6:BM11">BK6/BJ6%</f>
        <v>26.090388687037667</v>
      </c>
      <c r="BN6" s="33">
        <v>21770</v>
      </c>
      <c r="BO6" s="34">
        <v>24953.5</v>
      </c>
      <c r="BP6" s="16">
        <f t="shared" si="23"/>
        <v>3183.5</v>
      </c>
      <c r="BQ6" s="30">
        <f aca="true" t="shared" si="40" ref="BQ6:BQ12">BO6/BN6%</f>
        <v>114.62333486449242</v>
      </c>
      <c r="BR6" s="33">
        <v>20751.5</v>
      </c>
      <c r="BS6" s="34"/>
      <c r="BT6" s="16">
        <f t="shared" si="24"/>
        <v>-20751.5</v>
      </c>
      <c r="BU6" s="31">
        <f t="shared" si="25"/>
        <v>0</v>
      </c>
      <c r="BV6" s="34">
        <v>53121</v>
      </c>
      <c r="BW6" s="34"/>
      <c r="BX6" s="16">
        <f aca="true" t="shared" si="41" ref="BX6:BX21">BW6-BV6</f>
        <v>-53121</v>
      </c>
      <c r="BY6" s="16">
        <f t="shared" si="26"/>
        <v>0</v>
      </c>
    </row>
    <row r="7" spans="1:77" s="32" customFormat="1" ht="18.75">
      <c r="A7" s="14" t="s">
        <v>27</v>
      </c>
      <c r="B7" s="33">
        <f>J7+Z7+AT7+BJ7</f>
        <v>36142</v>
      </c>
      <c r="C7" s="34">
        <f>K7+AA7+AU7+BK7</f>
        <v>33676.399999999994</v>
      </c>
      <c r="D7" s="17">
        <f>C7-B7</f>
        <v>-2465.600000000006</v>
      </c>
      <c r="E7" s="18">
        <f>C7/B7%</f>
        <v>93.1780200320956</v>
      </c>
      <c r="F7" s="19">
        <f>J7+Z7</f>
        <v>17587.1</v>
      </c>
      <c r="G7" s="20">
        <f>K7+AA7</f>
        <v>18411.199999999997</v>
      </c>
      <c r="H7" s="20">
        <f>G7-F7</f>
        <v>824.0999999999985</v>
      </c>
      <c r="I7" s="21">
        <f>G7/F7%</f>
        <v>104.68582085733293</v>
      </c>
      <c r="J7" s="35">
        <f>N7+R7+V7</f>
        <v>9520.5</v>
      </c>
      <c r="K7" s="453">
        <f>O7+S7+W7</f>
        <v>7946.1</v>
      </c>
      <c r="L7" s="453">
        <f>K7-J7</f>
        <v>-1574.3999999999996</v>
      </c>
      <c r="M7" s="23">
        <f>K7/J7%</f>
        <v>83.46305341106034</v>
      </c>
      <c r="N7" s="36">
        <v>3468</v>
      </c>
      <c r="O7" s="34">
        <v>2439.3</v>
      </c>
      <c r="P7" s="16">
        <f>O7-N7</f>
        <v>-1028.6999999999998</v>
      </c>
      <c r="Q7" s="16">
        <f>O7/N7%</f>
        <v>70.33737024221453</v>
      </c>
      <c r="R7" s="34">
        <v>7.9</v>
      </c>
      <c r="S7" s="34">
        <v>7.9</v>
      </c>
      <c r="T7" s="16">
        <f>S7-R7</f>
        <v>0</v>
      </c>
      <c r="U7" s="16">
        <f>S7/R7%</f>
        <v>100</v>
      </c>
      <c r="V7" s="34">
        <v>6044.6</v>
      </c>
      <c r="W7" s="34">
        <v>5498.9</v>
      </c>
      <c r="X7" s="16">
        <f>W7-V7</f>
        <v>-545.7000000000007</v>
      </c>
      <c r="Y7" s="16">
        <f>W7/V7%</f>
        <v>90.97210733547297</v>
      </c>
      <c r="Z7" s="453">
        <f>AD7+AH7+AL7</f>
        <v>8066.6</v>
      </c>
      <c r="AA7" s="453">
        <f>SUM(AE7+AI7+AM7)</f>
        <v>10465.099999999999</v>
      </c>
      <c r="AB7" s="453">
        <f>AA7-Z7</f>
        <v>2398.499999999998</v>
      </c>
      <c r="AC7" s="453">
        <f>AA7/Z7%</f>
        <v>129.7337168075769</v>
      </c>
      <c r="AD7" s="34">
        <v>2574.4</v>
      </c>
      <c r="AE7" s="34">
        <v>3239.2</v>
      </c>
      <c r="AF7" s="16">
        <f>AE7-AD7</f>
        <v>664.7999999999997</v>
      </c>
      <c r="AG7" s="16">
        <f>AE7/AD7%</f>
        <v>125.82349285270354</v>
      </c>
      <c r="AH7" s="34">
        <v>3555.7</v>
      </c>
      <c r="AI7" s="34">
        <v>3803.1</v>
      </c>
      <c r="AJ7" s="16">
        <f>AI7-AH7</f>
        <v>247.4000000000001</v>
      </c>
      <c r="AK7" s="16">
        <f>AI7/AH7%</f>
        <v>106.95784233765505</v>
      </c>
      <c r="AL7" s="34">
        <v>1936.5</v>
      </c>
      <c r="AM7" s="34">
        <v>3422.8</v>
      </c>
      <c r="AN7" s="16">
        <f>AM7-AL7</f>
        <v>1486.3000000000002</v>
      </c>
      <c r="AO7" s="16">
        <f>AM7/AL7%</f>
        <v>176.75187193390138</v>
      </c>
      <c r="AP7" s="26">
        <f>J7+Z7+AT7</f>
        <v>29881</v>
      </c>
      <c r="AQ7" s="27">
        <f>K7+AA7+AU7</f>
        <v>30047.899999999998</v>
      </c>
      <c r="AR7" s="27">
        <f>AQ7-AP7</f>
        <v>166.89999999999782</v>
      </c>
      <c r="AS7" s="28">
        <f>AQ7/AP7%</f>
        <v>100.55854891067902</v>
      </c>
      <c r="AT7" s="35">
        <f t="shared" si="34"/>
        <v>12293.9</v>
      </c>
      <c r="AU7" s="453">
        <f>SUM(AY7+BC7+BG7)</f>
        <v>11636.7</v>
      </c>
      <c r="AV7" s="453">
        <f>AU7-AT7</f>
        <v>-657.1999999999989</v>
      </c>
      <c r="AW7" s="23">
        <f>AU7/AT7%</f>
        <v>94.65425942947317</v>
      </c>
      <c r="AX7" s="33">
        <v>4249.4</v>
      </c>
      <c r="AY7" s="36">
        <v>3635.5</v>
      </c>
      <c r="AZ7" s="16">
        <f>AY7-AX7</f>
        <v>-613.8999999999996</v>
      </c>
      <c r="BA7" s="31">
        <f>AY7/AX7%</f>
        <v>85.55325457711677</v>
      </c>
      <c r="BB7" s="33">
        <v>3407.4</v>
      </c>
      <c r="BC7" s="36">
        <v>3898</v>
      </c>
      <c r="BD7" s="16">
        <f>BC7-BB7</f>
        <v>490.5999999999999</v>
      </c>
      <c r="BE7" s="30">
        <f>BC7/BB7%</f>
        <v>114.39807477842344</v>
      </c>
      <c r="BF7" s="36">
        <v>4637.1</v>
      </c>
      <c r="BG7" s="34">
        <v>4103.2</v>
      </c>
      <c r="BH7" s="16">
        <f>BG7-BF7</f>
        <v>-533.9000000000005</v>
      </c>
      <c r="BI7" s="30">
        <f>BG7/BF7%</f>
        <v>88.48633844428629</v>
      </c>
      <c r="BJ7" s="38">
        <f>BN7+BR7+BV7</f>
        <v>6260.999999999999</v>
      </c>
      <c r="BK7" s="453">
        <f>SUM(BO7+BS7+BW7)</f>
        <v>3628.5</v>
      </c>
      <c r="BL7" s="453">
        <f>BK7-BJ7</f>
        <v>-2632.499999999999</v>
      </c>
      <c r="BM7" s="23">
        <f>BK7/BJ7%</f>
        <v>57.95400095831337</v>
      </c>
      <c r="BN7" s="36">
        <v>3507.6</v>
      </c>
      <c r="BO7" s="34">
        <v>3628.5</v>
      </c>
      <c r="BP7" s="16">
        <f>BO7-BN7</f>
        <v>120.90000000000009</v>
      </c>
      <c r="BQ7" s="30">
        <f>BO7/BN7%</f>
        <v>103.44680123161136</v>
      </c>
      <c r="BR7" s="36">
        <v>2501.7</v>
      </c>
      <c r="BS7" s="34"/>
      <c r="BT7" s="16">
        <f>BS7-BR7</f>
        <v>-2501.7</v>
      </c>
      <c r="BU7" s="31">
        <f t="shared" si="25"/>
        <v>0</v>
      </c>
      <c r="BV7" s="34">
        <v>251.7</v>
      </c>
      <c r="BW7" s="34"/>
      <c r="BX7" s="16">
        <f>BW7-BV7</f>
        <v>-251.7</v>
      </c>
      <c r="BY7" s="16">
        <f>BW7/BV7%</f>
        <v>0</v>
      </c>
    </row>
    <row r="8" spans="1:77" s="32" customFormat="1" ht="18.75">
      <c r="A8" s="14" t="s">
        <v>28</v>
      </c>
      <c r="B8" s="33">
        <f aca="true" t="shared" si="42" ref="B8:C20">J8+Z8+AT8+BJ8</f>
        <v>35879</v>
      </c>
      <c r="C8" s="34">
        <f t="shared" si="42"/>
        <v>30851.6</v>
      </c>
      <c r="D8" s="17">
        <f t="shared" si="0"/>
        <v>-5027.4000000000015</v>
      </c>
      <c r="E8" s="18">
        <f t="shared" si="1"/>
        <v>85.98790378773097</v>
      </c>
      <c r="F8" s="19">
        <f t="shared" si="2"/>
        <v>14353.8</v>
      </c>
      <c r="G8" s="20">
        <f t="shared" si="2"/>
        <v>17690</v>
      </c>
      <c r="H8" s="20">
        <f t="shared" si="3"/>
        <v>3336.2000000000007</v>
      </c>
      <c r="I8" s="21">
        <f t="shared" si="4"/>
        <v>123.24262564617037</v>
      </c>
      <c r="J8" s="39">
        <f>SUM(J9:J11)</f>
        <v>6905.5</v>
      </c>
      <c r="K8" s="453">
        <f>SUM(K9:K11)</f>
        <v>7477.299999999999</v>
      </c>
      <c r="L8" s="453">
        <f t="shared" si="5"/>
        <v>571.7999999999993</v>
      </c>
      <c r="M8" s="23">
        <f t="shared" si="6"/>
        <v>108.28035623778146</v>
      </c>
      <c r="N8" s="34">
        <f>N9+N10+N11</f>
        <v>5330</v>
      </c>
      <c r="O8" s="34">
        <f>O9+O10+O11</f>
        <v>5288</v>
      </c>
      <c r="P8" s="16">
        <f t="shared" si="7"/>
        <v>-42</v>
      </c>
      <c r="Q8" s="16">
        <f t="shared" si="8"/>
        <v>99.21200750469043</v>
      </c>
      <c r="R8" s="34">
        <f>SUM(R9:R11)</f>
        <v>786.5</v>
      </c>
      <c r="S8" s="34">
        <f>SUM(S9:S11)</f>
        <v>737.4000000000001</v>
      </c>
      <c r="T8" s="16">
        <f t="shared" si="9"/>
        <v>-49.09999999999991</v>
      </c>
      <c r="U8" s="16">
        <f t="shared" si="10"/>
        <v>93.75715193897013</v>
      </c>
      <c r="V8" s="34">
        <f>SUM(V9:V11)</f>
        <v>789</v>
      </c>
      <c r="W8" s="34">
        <f>SUM(W9:W11)</f>
        <v>1451.9</v>
      </c>
      <c r="X8" s="16">
        <f t="shared" si="27"/>
        <v>662.9000000000001</v>
      </c>
      <c r="Y8" s="16">
        <f t="shared" si="11"/>
        <v>184.0177439797212</v>
      </c>
      <c r="Z8" s="453">
        <f aca="true" t="shared" si="43" ref="Z8:Z39">AD8+AH8+AL8</f>
        <v>7448.3</v>
      </c>
      <c r="AA8" s="453">
        <f t="shared" si="28"/>
        <v>10212.699999999999</v>
      </c>
      <c r="AB8" s="453">
        <f t="shared" si="29"/>
        <v>2764.3999999999987</v>
      </c>
      <c r="AC8" s="453">
        <f t="shared" si="30"/>
        <v>137.11450935112708</v>
      </c>
      <c r="AD8" s="34">
        <f aca="true" t="shared" si="44" ref="AD8:AM8">SUM(AD9:AD11)</f>
        <v>5792.8</v>
      </c>
      <c r="AE8" s="34">
        <f t="shared" si="44"/>
        <v>8640</v>
      </c>
      <c r="AF8" s="34">
        <f t="shared" si="44"/>
        <v>2847.1999999999994</v>
      </c>
      <c r="AG8" s="34">
        <f t="shared" si="44"/>
        <v>69.2899651675642</v>
      </c>
      <c r="AH8" s="34">
        <f t="shared" si="44"/>
        <v>585.5</v>
      </c>
      <c r="AI8" s="34">
        <f t="shared" si="44"/>
        <v>1036.3</v>
      </c>
      <c r="AJ8" s="34">
        <f t="shared" si="44"/>
        <v>450.79999999999995</v>
      </c>
      <c r="AK8" s="40" t="s">
        <v>29</v>
      </c>
      <c r="AL8" s="34">
        <f t="shared" si="44"/>
        <v>1070</v>
      </c>
      <c r="AM8" s="34">
        <f t="shared" si="44"/>
        <v>536.4</v>
      </c>
      <c r="AN8" s="16">
        <f t="shared" si="14"/>
        <v>-533.6</v>
      </c>
      <c r="AO8" s="16">
        <f t="shared" si="15"/>
        <v>50.13084112149533</v>
      </c>
      <c r="AP8" s="26">
        <f>J8+Z8+AT8</f>
        <v>23916.699999999997</v>
      </c>
      <c r="AQ8" s="27">
        <f t="shared" si="33"/>
        <v>25269</v>
      </c>
      <c r="AR8" s="27">
        <f t="shared" si="16"/>
        <v>1352.300000000003</v>
      </c>
      <c r="AS8" s="28">
        <f t="shared" si="17"/>
        <v>105.6542081474451</v>
      </c>
      <c r="AT8" s="35">
        <f t="shared" si="34"/>
        <v>9562.9</v>
      </c>
      <c r="AU8" s="35">
        <f>AY8+BC8+BG8</f>
        <v>7579</v>
      </c>
      <c r="AV8" s="453">
        <f aca="true" t="shared" si="45" ref="AV8:AV39">AU8-AT8</f>
        <v>-1983.8999999999996</v>
      </c>
      <c r="AW8" s="29">
        <f t="shared" si="18"/>
        <v>79.25420113145594</v>
      </c>
      <c r="AX8" s="33">
        <f>SUM(AX9:AX11)</f>
        <v>8365.4</v>
      </c>
      <c r="AY8" s="36">
        <f>SUM(AY9:AY11)</f>
        <v>5880.499999999999</v>
      </c>
      <c r="AZ8" s="36">
        <f>SUM(AZ9:AZ11)</f>
        <v>-2484.9000000000005</v>
      </c>
      <c r="BA8" s="31">
        <f aca="true" t="shared" si="46" ref="BA8:BA38">AY8/AX8%</f>
        <v>70.29550290482224</v>
      </c>
      <c r="BB8" s="33">
        <f>SUM(BB9:BB11)</f>
        <v>635</v>
      </c>
      <c r="BC8" s="36">
        <f>SUM(BC9:BC11)</f>
        <v>947.1</v>
      </c>
      <c r="BD8" s="36">
        <f>SUM(BD9:BD11)</f>
        <v>312.09999999999997</v>
      </c>
      <c r="BE8" s="30">
        <f t="shared" si="20"/>
        <v>149.14960629921262</v>
      </c>
      <c r="BF8" s="36">
        <f>SUM(BF9:BF11)</f>
        <v>562.5</v>
      </c>
      <c r="BG8" s="36">
        <f>SUM(BG9:BG11)</f>
        <v>751.4000000000001</v>
      </c>
      <c r="BH8" s="16">
        <f t="shared" si="21"/>
        <v>188.9000000000001</v>
      </c>
      <c r="BI8" s="30">
        <f t="shared" si="22"/>
        <v>133.58222222222224</v>
      </c>
      <c r="BJ8" s="38">
        <f t="shared" si="36"/>
        <v>11962.3</v>
      </c>
      <c r="BK8" s="453">
        <f t="shared" si="37"/>
        <v>5582.599999999999</v>
      </c>
      <c r="BL8" s="453">
        <f t="shared" si="38"/>
        <v>-6379.7</v>
      </c>
      <c r="BM8" s="23">
        <f t="shared" si="39"/>
        <v>46.668282855303744</v>
      </c>
      <c r="BN8" s="36">
        <f>SUM(BN9:BN11)</f>
        <v>5486</v>
      </c>
      <c r="BO8" s="36">
        <f>SUM(BO9:BO11)</f>
        <v>5582.599999999999</v>
      </c>
      <c r="BP8" s="16">
        <f t="shared" si="23"/>
        <v>96.59999999999945</v>
      </c>
      <c r="BQ8" s="41">
        <f t="shared" si="40"/>
        <v>101.7608457892818</v>
      </c>
      <c r="BR8" s="36">
        <f>SUM(BR9:BR11)</f>
        <v>1051.5</v>
      </c>
      <c r="BS8" s="36">
        <f>SUM(BS9:BS11)</f>
        <v>0</v>
      </c>
      <c r="BT8" s="16">
        <f t="shared" si="24"/>
        <v>-1051.5</v>
      </c>
      <c r="BU8" s="31">
        <f t="shared" si="25"/>
        <v>0</v>
      </c>
      <c r="BV8" s="34">
        <f>SUM(BV9:BV11)</f>
        <v>5424.799999999999</v>
      </c>
      <c r="BW8" s="34">
        <f>SUM(BW9:BW11)</f>
        <v>0</v>
      </c>
      <c r="BX8" s="16">
        <f t="shared" si="41"/>
        <v>-5424.799999999999</v>
      </c>
      <c r="BY8" s="16">
        <f t="shared" si="26"/>
        <v>0</v>
      </c>
    </row>
    <row r="9" spans="1:77" ht="40.5" customHeight="1">
      <c r="A9" s="42" t="s">
        <v>30</v>
      </c>
      <c r="B9" s="43">
        <f t="shared" si="42"/>
        <v>30852.699999999997</v>
      </c>
      <c r="C9" s="44">
        <f t="shared" si="42"/>
        <v>25369.9</v>
      </c>
      <c r="D9" s="45">
        <f t="shared" si="0"/>
        <v>-5482.799999999996</v>
      </c>
      <c r="E9" s="46">
        <f t="shared" si="1"/>
        <v>82.22910798730744</v>
      </c>
      <c r="F9" s="47">
        <f t="shared" si="2"/>
        <v>13204.3</v>
      </c>
      <c r="G9" s="48">
        <f t="shared" si="2"/>
        <v>12724.599999999999</v>
      </c>
      <c r="H9" s="48">
        <f t="shared" si="3"/>
        <v>-479.7000000000007</v>
      </c>
      <c r="I9" s="49">
        <f t="shared" si="4"/>
        <v>96.36709253803684</v>
      </c>
      <c r="J9" s="50">
        <f aca="true" t="shared" si="47" ref="J9:J39">N9+R9+V9</f>
        <v>6031.5</v>
      </c>
      <c r="K9" s="51">
        <f aca="true" t="shared" si="48" ref="K9:K39">SUM(O9+S9+W9)</f>
        <v>6079.599999999999</v>
      </c>
      <c r="L9" s="51">
        <f t="shared" si="5"/>
        <v>48.099999999999454</v>
      </c>
      <c r="M9" s="52">
        <f t="shared" si="6"/>
        <v>100.79747989720633</v>
      </c>
      <c r="N9" s="53">
        <v>4875</v>
      </c>
      <c r="O9" s="44">
        <v>5076.7</v>
      </c>
      <c r="P9" s="25">
        <f t="shared" si="7"/>
        <v>201.69999999999982</v>
      </c>
      <c r="Q9" s="25">
        <f t="shared" si="8"/>
        <v>104.13743589743589</v>
      </c>
      <c r="R9" s="44">
        <v>681.5</v>
      </c>
      <c r="S9" s="44">
        <v>471.7</v>
      </c>
      <c r="T9" s="25">
        <f t="shared" si="9"/>
        <v>-209.8</v>
      </c>
      <c r="U9" s="25">
        <f t="shared" si="10"/>
        <v>69.2149669845928</v>
      </c>
      <c r="V9" s="44">
        <v>475</v>
      </c>
      <c r="W9" s="44">
        <v>531.2</v>
      </c>
      <c r="X9" s="25">
        <f t="shared" si="27"/>
        <v>56.200000000000045</v>
      </c>
      <c r="Y9" s="25">
        <f t="shared" si="11"/>
        <v>111.83157894736843</v>
      </c>
      <c r="Z9" s="51">
        <f t="shared" si="43"/>
        <v>7172.8</v>
      </c>
      <c r="AA9" s="51">
        <f t="shared" si="28"/>
        <v>6644.999999999999</v>
      </c>
      <c r="AB9" s="51">
        <f t="shared" si="29"/>
        <v>-527.8000000000011</v>
      </c>
      <c r="AC9" s="51">
        <f t="shared" si="30"/>
        <v>92.64164621904972</v>
      </c>
      <c r="AD9" s="44">
        <v>5607.8</v>
      </c>
      <c r="AE9" s="44">
        <v>5268.9</v>
      </c>
      <c r="AF9" s="25">
        <f t="shared" si="31"/>
        <v>-338.90000000000055</v>
      </c>
      <c r="AG9" s="25">
        <f t="shared" si="32"/>
        <v>93.95663183423088</v>
      </c>
      <c r="AH9" s="44">
        <v>550</v>
      </c>
      <c r="AI9" s="44">
        <v>875.9</v>
      </c>
      <c r="AJ9" s="25">
        <f t="shared" si="12"/>
        <v>325.9</v>
      </c>
      <c r="AK9" s="54" t="s">
        <v>29</v>
      </c>
      <c r="AL9" s="44">
        <v>1015</v>
      </c>
      <c r="AM9" s="44">
        <v>500.2</v>
      </c>
      <c r="AN9" s="25">
        <f t="shared" si="14"/>
        <v>-514.8</v>
      </c>
      <c r="AO9" s="25">
        <f t="shared" si="15"/>
        <v>49.2807881773399</v>
      </c>
      <c r="AP9" s="55">
        <f aca="true" t="shared" si="49" ref="AP9:AQ32">J9+Z9+AT9</f>
        <v>19994.3</v>
      </c>
      <c r="AQ9" s="56">
        <f t="shared" si="33"/>
        <v>19848.5</v>
      </c>
      <c r="AR9" s="56">
        <f t="shared" si="16"/>
        <v>-145.79999999999927</v>
      </c>
      <c r="AS9" s="57">
        <f t="shared" si="17"/>
        <v>99.2707921757701</v>
      </c>
      <c r="AT9" s="50">
        <f t="shared" si="34"/>
        <v>6790</v>
      </c>
      <c r="AU9" s="51">
        <f t="shared" si="35"/>
        <v>7123.9</v>
      </c>
      <c r="AV9" s="51">
        <f t="shared" si="45"/>
        <v>333.89999999999964</v>
      </c>
      <c r="AW9" s="52">
        <f t="shared" si="18"/>
        <v>104.91752577319586</v>
      </c>
      <c r="AX9" s="43">
        <v>5640</v>
      </c>
      <c r="AY9" s="44">
        <v>5525.4</v>
      </c>
      <c r="AZ9" s="25">
        <f aca="true" t="shared" si="50" ref="AZ9:AZ38">AY9-AX9</f>
        <v>-114.60000000000036</v>
      </c>
      <c r="BA9" s="59">
        <f t="shared" si="46"/>
        <v>97.96808510638297</v>
      </c>
      <c r="BB9" s="43">
        <v>600</v>
      </c>
      <c r="BC9" s="44">
        <v>854.3</v>
      </c>
      <c r="BD9" s="25">
        <f t="shared" si="19"/>
        <v>254.29999999999995</v>
      </c>
      <c r="BE9" s="41">
        <f t="shared" si="20"/>
        <v>142.38333333333333</v>
      </c>
      <c r="BF9" s="53">
        <v>550</v>
      </c>
      <c r="BG9" s="44">
        <v>744.2</v>
      </c>
      <c r="BH9" s="25">
        <f t="shared" si="21"/>
        <v>194.20000000000005</v>
      </c>
      <c r="BI9" s="41">
        <f t="shared" si="22"/>
        <v>135.3090909090909</v>
      </c>
      <c r="BJ9" s="58">
        <f t="shared" si="36"/>
        <v>10858.4</v>
      </c>
      <c r="BK9" s="51">
        <f t="shared" si="37"/>
        <v>5521.4</v>
      </c>
      <c r="BL9" s="51">
        <f t="shared" si="38"/>
        <v>-5337</v>
      </c>
      <c r="BM9" s="52">
        <f t="shared" si="39"/>
        <v>50.84911220806011</v>
      </c>
      <c r="BN9" s="43">
        <v>5450</v>
      </c>
      <c r="BO9" s="44">
        <v>5521.4</v>
      </c>
      <c r="BP9" s="16">
        <f t="shared" si="23"/>
        <v>71.39999999999964</v>
      </c>
      <c r="BQ9" s="41">
        <f t="shared" si="40"/>
        <v>101.31009174311926</v>
      </c>
      <c r="BR9" s="43">
        <v>850</v>
      </c>
      <c r="BS9" s="44"/>
      <c r="BT9" s="25">
        <f t="shared" si="24"/>
        <v>-850</v>
      </c>
      <c r="BU9" s="59">
        <f t="shared" si="25"/>
        <v>0</v>
      </c>
      <c r="BV9" s="44">
        <v>4558.4</v>
      </c>
      <c r="BW9" s="44"/>
      <c r="BX9" s="25">
        <f t="shared" si="41"/>
        <v>-4558.4</v>
      </c>
      <c r="BY9" s="25">
        <f t="shared" si="26"/>
        <v>0</v>
      </c>
    </row>
    <row r="10" spans="1:77" ht="24.75" customHeight="1">
      <c r="A10" s="61" t="s">
        <v>31</v>
      </c>
      <c r="B10" s="43">
        <f t="shared" si="42"/>
        <v>3446.3</v>
      </c>
      <c r="C10" s="44">
        <f t="shared" si="42"/>
        <v>4976.5</v>
      </c>
      <c r="D10" s="45">
        <f t="shared" si="0"/>
        <v>1530.1999999999998</v>
      </c>
      <c r="E10" s="46">
        <f t="shared" si="1"/>
        <v>144.40124191161536</v>
      </c>
      <c r="F10" s="47">
        <f t="shared" si="2"/>
        <v>619.5</v>
      </c>
      <c r="G10" s="48">
        <f t="shared" si="2"/>
        <v>4577.7</v>
      </c>
      <c r="H10" s="48">
        <f t="shared" si="3"/>
        <v>3958.2</v>
      </c>
      <c r="I10" s="49">
        <f t="shared" si="4"/>
        <v>738.9346246973365</v>
      </c>
      <c r="J10" s="50">
        <f t="shared" si="47"/>
        <v>419</v>
      </c>
      <c r="K10" s="51">
        <f t="shared" si="48"/>
        <v>1031.6</v>
      </c>
      <c r="L10" s="51">
        <f t="shared" si="5"/>
        <v>612.5999999999999</v>
      </c>
      <c r="M10" s="52">
        <f t="shared" si="6"/>
        <v>246.20525059665866</v>
      </c>
      <c r="N10" s="53"/>
      <c r="O10" s="44">
        <v>5.3</v>
      </c>
      <c r="P10" s="25">
        <f t="shared" si="7"/>
        <v>5.3</v>
      </c>
      <c r="Q10" s="25"/>
      <c r="R10" s="44">
        <v>105</v>
      </c>
      <c r="S10" s="44">
        <v>239.5</v>
      </c>
      <c r="T10" s="25">
        <f t="shared" si="9"/>
        <v>134.5</v>
      </c>
      <c r="U10" s="25" t="s">
        <v>32</v>
      </c>
      <c r="V10" s="44">
        <v>314</v>
      </c>
      <c r="W10" s="44">
        <v>786.8</v>
      </c>
      <c r="X10" s="25">
        <f t="shared" si="27"/>
        <v>472.79999999999995</v>
      </c>
      <c r="Y10" s="25">
        <f t="shared" si="11"/>
        <v>250.5732484076433</v>
      </c>
      <c r="Z10" s="51">
        <f t="shared" si="43"/>
        <v>200.5</v>
      </c>
      <c r="AA10" s="51">
        <f t="shared" si="28"/>
        <v>3546.1</v>
      </c>
      <c r="AB10" s="51">
        <f t="shared" si="29"/>
        <v>3345.6</v>
      </c>
      <c r="AC10" s="453" t="s">
        <v>29</v>
      </c>
      <c r="AD10" s="44">
        <v>155</v>
      </c>
      <c r="AE10" s="44">
        <v>3378.5</v>
      </c>
      <c r="AF10" s="25">
        <f t="shared" si="31"/>
        <v>3223.5</v>
      </c>
      <c r="AG10" s="46" t="s">
        <v>32</v>
      </c>
      <c r="AH10" s="44">
        <v>20.5</v>
      </c>
      <c r="AI10" s="44">
        <v>160.4</v>
      </c>
      <c r="AJ10" s="25">
        <f t="shared" si="12"/>
        <v>139.9</v>
      </c>
      <c r="AK10" s="54" t="s">
        <v>29</v>
      </c>
      <c r="AL10" s="44">
        <v>25</v>
      </c>
      <c r="AM10" s="44">
        <v>7.2</v>
      </c>
      <c r="AN10" s="25">
        <f t="shared" si="14"/>
        <v>-17.8</v>
      </c>
      <c r="AO10" s="25">
        <f t="shared" si="15"/>
        <v>28.8</v>
      </c>
      <c r="AP10" s="55">
        <f t="shared" si="49"/>
        <v>3384.9</v>
      </c>
      <c r="AQ10" s="56">
        <f t="shared" si="33"/>
        <v>4915.3</v>
      </c>
      <c r="AR10" s="56">
        <f t="shared" si="16"/>
        <v>1530.4</v>
      </c>
      <c r="AS10" s="57">
        <f t="shared" si="17"/>
        <v>145.21256167095038</v>
      </c>
      <c r="AT10" s="50">
        <f t="shared" si="34"/>
        <v>2765.4</v>
      </c>
      <c r="AU10" s="51">
        <f t="shared" si="35"/>
        <v>337.6</v>
      </c>
      <c r="AV10" s="51">
        <f t="shared" si="45"/>
        <v>-2427.8</v>
      </c>
      <c r="AW10" s="52">
        <f t="shared" si="18"/>
        <v>12.207998842843713</v>
      </c>
      <c r="AX10" s="43">
        <v>2725.4</v>
      </c>
      <c r="AY10" s="44">
        <v>251.4</v>
      </c>
      <c r="AZ10" s="25">
        <f t="shared" si="50"/>
        <v>-2474</v>
      </c>
      <c r="BA10" s="59">
        <f t="shared" si="46"/>
        <v>9.224334042709327</v>
      </c>
      <c r="BB10" s="43">
        <v>35</v>
      </c>
      <c r="BC10" s="44">
        <v>86.1</v>
      </c>
      <c r="BD10" s="25">
        <f t="shared" si="19"/>
        <v>51.099999999999994</v>
      </c>
      <c r="BE10" s="41">
        <f t="shared" si="20"/>
        <v>246</v>
      </c>
      <c r="BF10" s="53">
        <v>5</v>
      </c>
      <c r="BG10" s="44">
        <v>0.1</v>
      </c>
      <c r="BH10" s="25">
        <f t="shared" si="21"/>
        <v>-4.9</v>
      </c>
      <c r="BI10" s="41">
        <f t="shared" si="22"/>
        <v>2</v>
      </c>
      <c r="BJ10" s="58">
        <f t="shared" si="36"/>
        <v>61.4</v>
      </c>
      <c r="BK10" s="51">
        <f t="shared" si="37"/>
        <v>61.2</v>
      </c>
      <c r="BL10" s="51">
        <f t="shared" si="38"/>
        <v>-0.19999999999999574</v>
      </c>
      <c r="BM10" s="52">
        <f t="shared" si="39"/>
        <v>99.6742671009772</v>
      </c>
      <c r="BN10" s="43">
        <v>1</v>
      </c>
      <c r="BO10" s="44">
        <v>61.2</v>
      </c>
      <c r="BP10" s="16">
        <f t="shared" si="23"/>
        <v>60.2</v>
      </c>
      <c r="BQ10" s="41" t="s">
        <v>32</v>
      </c>
      <c r="BR10" s="43">
        <v>1.5</v>
      </c>
      <c r="BS10" s="44"/>
      <c r="BT10" s="16">
        <f t="shared" si="24"/>
        <v>-1.5</v>
      </c>
      <c r="BU10" s="59">
        <f t="shared" si="25"/>
        <v>0</v>
      </c>
      <c r="BV10" s="44">
        <v>58.9</v>
      </c>
      <c r="BW10" s="44"/>
      <c r="BX10" s="25">
        <f t="shared" si="41"/>
        <v>-58.9</v>
      </c>
      <c r="BY10" s="25">
        <f t="shared" si="26"/>
        <v>0</v>
      </c>
    </row>
    <row r="11" spans="1:77" ht="39.75" customHeight="1">
      <c r="A11" s="62" t="s">
        <v>33</v>
      </c>
      <c r="B11" s="43">
        <f t="shared" si="42"/>
        <v>1580</v>
      </c>
      <c r="C11" s="44">
        <f t="shared" si="42"/>
        <v>505.20000000000005</v>
      </c>
      <c r="D11" s="45">
        <f t="shared" si="0"/>
        <v>-1074.8</v>
      </c>
      <c r="E11" s="46">
        <f t="shared" si="1"/>
        <v>31.974683544303797</v>
      </c>
      <c r="F11" s="47">
        <f t="shared" si="2"/>
        <v>530</v>
      </c>
      <c r="G11" s="48">
        <f t="shared" si="2"/>
        <v>387.70000000000005</v>
      </c>
      <c r="H11" s="48">
        <f t="shared" si="3"/>
        <v>-142.29999999999995</v>
      </c>
      <c r="I11" s="49">
        <f t="shared" si="4"/>
        <v>73.15094339622642</v>
      </c>
      <c r="J11" s="50">
        <f t="shared" si="47"/>
        <v>455</v>
      </c>
      <c r="K11" s="51">
        <f t="shared" si="48"/>
        <v>366.1</v>
      </c>
      <c r="L11" s="51">
        <f t="shared" si="5"/>
        <v>-88.89999999999998</v>
      </c>
      <c r="M11" s="52">
        <f t="shared" si="6"/>
        <v>80.46153846153847</v>
      </c>
      <c r="N11" s="53">
        <v>455</v>
      </c>
      <c r="O11" s="44">
        <v>206</v>
      </c>
      <c r="P11" s="25">
        <f t="shared" si="7"/>
        <v>-249</v>
      </c>
      <c r="Q11" s="25">
        <f t="shared" si="8"/>
        <v>45.27472527472528</v>
      </c>
      <c r="R11" s="44"/>
      <c r="S11" s="44">
        <v>26.2</v>
      </c>
      <c r="T11" s="25">
        <f t="shared" si="9"/>
        <v>26.2</v>
      </c>
      <c r="U11" s="25"/>
      <c r="V11" s="44"/>
      <c r="W11" s="44">
        <v>133.9</v>
      </c>
      <c r="X11" s="25">
        <f t="shared" si="27"/>
        <v>133.9</v>
      </c>
      <c r="Y11" s="25"/>
      <c r="Z11" s="51">
        <f t="shared" si="43"/>
        <v>75</v>
      </c>
      <c r="AA11" s="51">
        <f t="shared" si="28"/>
        <v>21.6</v>
      </c>
      <c r="AB11" s="51">
        <f t="shared" si="29"/>
        <v>-53.4</v>
      </c>
      <c r="AC11" s="51">
        <f t="shared" si="30"/>
        <v>28.8</v>
      </c>
      <c r="AD11" s="44">
        <v>30</v>
      </c>
      <c r="AE11" s="44">
        <v>-7.4</v>
      </c>
      <c r="AF11" s="25">
        <f t="shared" si="31"/>
        <v>-37.4</v>
      </c>
      <c r="AG11" s="25">
        <f t="shared" si="32"/>
        <v>-24.666666666666668</v>
      </c>
      <c r="AH11" s="44">
        <v>15</v>
      </c>
      <c r="AI11" s="44"/>
      <c r="AJ11" s="25">
        <f t="shared" si="12"/>
        <v>-15</v>
      </c>
      <c r="AK11" s="25">
        <f t="shared" si="13"/>
        <v>0</v>
      </c>
      <c r="AL11" s="44">
        <v>30</v>
      </c>
      <c r="AM11" s="44">
        <v>29</v>
      </c>
      <c r="AN11" s="25">
        <f t="shared" si="14"/>
        <v>-1</v>
      </c>
      <c r="AO11" s="25">
        <f t="shared" si="15"/>
        <v>96.66666666666667</v>
      </c>
      <c r="AP11" s="55">
        <f t="shared" si="49"/>
        <v>537.5</v>
      </c>
      <c r="AQ11" s="56">
        <f t="shared" si="33"/>
        <v>505.20000000000005</v>
      </c>
      <c r="AR11" s="56">
        <f t="shared" si="16"/>
        <v>-32.299999999999955</v>
      </c>
      <c r="AS11" s="57">
        <f t="shared" si="17"/>
        <v>93.99069767441861</v>
      </c>
      <c r="AT11" s="50">
        <f t="shared" si="34"/>
        <v>7.5</v>
      </c>
      <c r="AU11" s="51">
        <f>SUM(AY11+BC11+BG11)</f>
        <v>117.5</v>
      </c>
      <c r="AV11" s="51">
        <f>AU11-AT11</f>
        <v>110</v>
      </c>
      <c r="AW11" s="52">
        <f>AU11/AT11%</f>
        <v>1566.6666666666667</v>
      </c>
      <c r="AX11" s="43"/>
      <c r="AY11" s="44">
        <v>103.7</v>
      </c>
      <c r="AZ11" s="25">
        <f t="shared" si="50"/>
        <v>103.7</v>
      </c>
      <c r="BA11" s="59"/>
      <c r="BB11" s="43"/>
      <c r="BC11" s="44">
        <v>6.7</v>
      </c>
      <c r="BD11" s="25">
        <f t="shared" si="19"/>
        <v>6.7</v>
      </c>
      <c r="BE11" s="41"/>
      <c r="BF11" s="53">
        <v>7.5</v>
      </c>
      <c r="BG11" s="44">
        <v>7.1</v>
      </c>
      <c r="BH11" s="25">
        <f t="shared" si="21"/>
        <v>-0.40000000000000036</v>
      </c>
      <c r="BI11" s="41">
        <f t="shared" si="22"/>
        <v>94.66666666666667</v>
      </c>
      <c r="BJ11" s="58">
        <f t="shared" si="36"/>
        <v>1042.5</v>
      </c>
      <c r="BK11" s="51">
        <f t="shared" si="37"/>
        <v>0</v>
      </c>
      <c r="BL11" s="51">
        <f t="shared" si="38"/>
        <v>-1042.5</v>
      </c>
      <c r="BM11" s="52">
        <f t="shared" si="39"/>
        <v>0</v>
      </c>
      <c r="BN11" s="43">
        <v>35</v>
      </c>
      <c r="BO11" s="44">
        <v>0</v>
      </c>
      <c r="BP11" s="16">
        <f t="shared" si="23"/>
        <v>-35</v>
      </c>
      <c r="BQ11" s="41">
        <f t="shared" si="40"/>
        <v>0</v>
      </c>
      <c r="BR11" s="43">
        <v>200</v>
      </c>
      <c r="BS11" s="44"/>
      <c r="BT11" s="25">
        <f t="shared" si="24"/>
        <v>-200</v>
      </c>
      <c r="BU11" s="59">
        <f t="shared" si="25"/>
        <v>0</v>
      </c>
      <c r="BV11" s="44">
        <v>807.5</v>
      </c>
      <c r="BW11" s="44"/>
      <c r="BX11" s="25">
        <f t="shared" si="41"/>
        <v>-807.5</v>
      </c>
      <c r="BY11" s="25">
        <f t="shared" si="26"/>
        <v>0</v>
      </c>
    </row>
    <row r="12" spans="1:77" s="32" customFormat="1" ht="18.75">
      <c r="A12" s="14" t="s">
        <v>34</v>
      </c>
      <c r="B12" s="33">
        <f>J12+Z12+AT12+BJ12</f>
        <v>14555</v>
      </c>
      <c r="C12" s="34">
        <f>K12+AA12+AU12+BK12</f>
        <v>11352.500000000002</v>
      </c>
      <c r="D12" s="17">
        <f t="shared" si="0"/>
        <v>-3202.499999999998</v>
      </c>
      <c r="E12" s="18">
        <f t="shared" si="1"/>
        <v>77.99725180350396</v>
      </c>
      <c r="F12" s="19">
        <f t="shared" si="2"/>
        <v>6574.3</v>
      </c>
      <c r="G12" s="20">
        <f t="shared" si="2"/>
        <v>6517.200000000001</v>
      </c>
      <c r="H12" s="20">
        <f t="shared" si="3"/>
        <v>-57.099999999999454</v>
      </c>
      <c r="I12" s="21">
        <f>G12/F12%</f>
        <v>99.13146646791296</v>
      </c>
      <c r="J12" s="35">
        <f t="shared" si="47"/>
        <v>3071.3</v>
      </c>
      <c r="K12" s="453">
        <f t="shared" si="48"/>
        <v>2674.1</v>
      </c>
      <c r="L12" s="453">
        <f t="shared" si="5"/>
        <v>-397.2000000000003</v>
      </c>
      <c r="M12" s="23">
        <f t="shared" si="6"/>
        <v>87.06736561065347</v>
      </c>
      <c r="N12" s="36">
        <f>N13+N20+N14</f>
        <v>268.3</v>
      </c>
      <c r="O12" s="36">
        <f>O13+O20+O14</f>
        <v>596.7</v>
      </c>
      <c r="P12" s="16">
        <f t="shared" si="7"/>
        <v>328.40000000000003</v>
      </c>
      <c r="Q12" s="16">
        <f t="shared" si="8"/>
        <v>222.40029817368617</v>
      </c>
      <c r="R12" s="36">
        <f>R13+R20+R14</f>
        <v>580</v>
      </c>
      <c r="S12" s="36">
        <f>S13+S20+S14</f>
        <v>1249.5</v>
      </c>
      <c r="T12" s="16">
        <f t="shared" si="9"/>
        <v>669.5</v>
      </c>
      <c r="U12" s="16">
        <f>S12/R12%</f>
        <v>215.43103448275863</v>
      </c>
      <c r="V12" s="36">
        <f>V13+V20+V14</f>
        <v>2223</v>
      </c>
      <c r="W12" s="36">
        <f>W13+W20+W14</f>
        <v>827.9</v>
      </c>
      <c r="X12" s="16">
        <f t="shared" si="27"/>
        <v>-1395.1</v>
      </c>
      <c r="Y12" s="16">
        <f>W12/V12%</f>
        <v>37.242465137201975</v>
      </c>
      <c r="Z12" s="453">
        <f t="shared" si="43"/>
        <v>3503</v>
      </c>
      <c r="AA12" s="453">
        <f t="shared" si="28"/>
        <v>3843.1000000000004</v>
      </c>
      <c r="AB12" s="453">
        <f t="shared" si="29"/>
        <v>340.10000000000036</v>
      </c>
      <c r="AC12" s="453">
        <f>AA12/Z12%</f>
        <v>109.70882101056239</v>
      </c>
      <c r="AD12" s="36">
        <f>AD13+AD20+AD14</f>
        <v>937.5</v>
      </c>
      <c r="AE12" s="36">
        <f>AE13+AE20+AE14</f>
        <v>1274.4</v>
      </c>
      <c r="AF12" s="16">
        <f t="shared" si="31"/>
        <v>336.9000000000001</v>
      </c>
      <c r="AG12" s="16">
        <f t="shared" si="32"/>
        <v>135.936</v>
      </c>
      <c r="AH12" s="36">
        <f>AH13+AH20+AH14</f>
        <v>525</v>
      </c>
      <c r="AI12" s="36">
        <f>AI13+AI20+AI14</f>
        <v>1194.7</v>
      </c>
      <c r="AJ12" s="16">
        <f t="shared" si="12"/>
        <v>669.7</v>
      </c>
      <c r="AK12" s="16">
        <f t="shared" si="13"/>
        <v>227.56190476190477</v>
      </c>
      <c r="AL12" s="36">
        <f>AL13+AL20+AL14</f>
        <v>2040.5</v>
      </c>
      <c r="AM12" s="36">
        <f>AM13+AM20+AM14</f>
        <v>1374</v>
      </c>
      <c r="AN12" s="16">
        <f t="shared" si="14"/>
        <v>-666.5</v>
      </c>
      <c r="AO12" s="16">
        <f t="shared" si="15"/>
        <v>67.3364371477579</v>
      </c>
      <c r="AP12" s="26">
        <f t="shared" si="49"/>
        <v>10365.3</v>
      </c>
      <c r="AQ12" s="27">
        <f t="shared" si="33"/>
        <v>10256.900000000001</v>
      </c>
      <c r="AR12" s="27">
        <f t="shared" si="16"/>
        <v>-108.39999999999782</v>
      </c>
      <c r="AS12" s="28">
        <f>AQ12/AP12%</f>
        <v>98.95420296566431</v>
      </c>
      <c r="AT12" s="35">
        <f t="shared" si="34"/>
        <v>3791</v>
      </c>
      <c r="AU12" s="453">
        <f t="shared" si="35"/>
        <v>3739.7</v>
      </c>
      <c r="AV12" s="453">
        <f t="shared" si="45"/>
        <v>-51.30000000000018</v>
      </c>
      <c r="AW12" s="29">
        <f>AU12/AT12%</f>
        <v>98.64679504088632</v>
      </c>
      <c r="AX12" s="36">
        <f>AX13+AX20+AX14</f>
        <v>1045</v>
      </c>
      <c r="AY12" s="36">
        <f>AY13+AY20+AY14</f>
        <v>1332.5</v>
      </c>
      <c r="AZ12" s="16">
        <f t="shared" si="50"/>
        <v>287.5</v>
      </c>
      <c r="BA12" s="31">
        <f>AY12/AX12%</f>
        <v>127.51196172248805</v>
      </c>
      <c r="BB12" s="33">
        <f>BB13+BB20+BB14</f>
        <v>665</v>
      </c>
      <c r="BC12" s="36">
        <f>BC13+BC20+BC14</f>
        <v>1168</v>
      </c>
      <c r="BD12" s="16">
        <f t="shared" si="19"/>
        <v>503</v>
      </c>
      <c r="BE12" s="30">
        <f>BC12/BB12%</f>
        <v>175.6390977443609</v>
      </c>
      <c r="BF12" s="36">
        <f>BF13+BF20+BF14</f>
        <v>2081</v>
      </c>
      <c r="BG12" s="36">
        <f>BG13+BG20+BG14</f>
        <v>1239.2</v>
      </c>
      <c r="BH12" s="16">
        <f t="shared" si="21"/>
        <v>-841.8</v>
      </c>
      <c r="BI12" s="16">
        <f>BG12/BF12%</f>
        <v>59.548294089380114</v>
      </c>
      <c r="BJ12" s="38">
        <f t="shared" si="36"/>
        <v>4189.7</v>
      </c>
      <c r="BK12" s="453">
        <f t="shared" si="37"/>
        <v>1095.6</v>
      </c>
      <c r="BL12" s="453">
        <f t="shared" si="38"/>
        <v>-3094.1</v>
      </c>
      <c r="BM12" s="23">
        <f>BK12/BJ12%</f>
        <v>26.149843664224168</v>
      </c>
      <c r="BN12" s="36">
        <f>BN13+BN20+BN14</f>
        <v>720</v>
      </c>
      <c r="BO12" s="36">
        <f>BO13+BO20+BO14</f>
        <v>1095.6</v>
      </c>
      <c r="BP12" s="16">
        <f t="shared" si="23"/>
        <v>375.5999999999999</v>
      </c>
      <c r="BQ12" s="16">
        <f t="shared" si="40"/>
        <v>152.16666666666666</v>
      </c>
      <c r="BR12" s="36">
        <f>BR13+BR20+BR14</f>
        <v>815</v>
      </c>
      <c r="BS12" s="36">
        <f>BS13+BS20+BS14</f>
        <v>0</v>
      </c>
      <c r="BT12" s="16">
        <f t="shared" si="24"/>
        <v>-815</v>
      </c>
      <c r="BU12" s="16">
        <f t="shared" si="25"/>
        <v>0</v>
      </c>
      <c r="BV12" s="36">
        <f>BV13+BV20+BV14</f>
        <v>2654.7</v>
      </c>
      <c r="BW12" s="36">
        <f>BW13+BW20+BW14</f>
        <v>0</v>
      </c>
      <c r="BX12" s="16">
        <f t="shared" si="41"/>
        <v>-2654.7</v>
      </c>
      <c r="BY12" s="16">
        <f t="shared" si="26"/>
        <v>0</v>
      </c>
    </row>
    <row r="13" spans="1:77" ht="41.25" customHeight="1">
      <c r="A13" s="42" t="s">
        <v>35</v>
      </c>
      <c r="B13" s="43">
        <f t="shared" si="42"/>
        <v>9022.7</v>
      </c>
      <c r="C13" s="44">
        <f>K13+AA13+AU13+BK13</f>
        <v>7580</v>
      </c>
      <c r="D13" s="45">
        <f t="shared" si="0"/>
        <v>-1442.7000000000007</v>
      </c>
      <c r="E13" s="46">
        <f t="shared" si="1"/>
        <v>84.01032950225542</v>
      </c>
      <c r="F13" s="47">
        <f t="shared" si="2"/>
        <v>3828</v>
      </c>
      <c r="G13" s="48">
        <f t="shared" si="2"/>
        <v>4239.2</v>
      </c>
      <c r="H13" s="48">
        <f t="shared" si="3"/>
        <v>411.1999999999998</v>
      </c>
      <c r="I13" s="49">
        <f>G13/F13%</f>
        <v>110.74190177638452</v>
      </c>
      <c r="J13" s="50">
        <f t="shared" si="47"/>
        <v>1710.5</v>
      </c>
      <c r="K13" s="51">
        <f t="shared" si="48"/>
        <v>1726.1</v>
      </c>
      <c r="L13" s="51">
        <f t="shared" si="5"/>
        <v>15.599999999999909</v>
      </c>
      <c r="M13" s="52">
        <f t="shared" si="6"/>
        <v>100.91201403098509</v>
      </c>
      <c r="N13" s="53">
        <v>240.5</v>
      </c>
      <c r="O13" s="44">
        <v>425.7</v>
      </c>
      <c r="P13" s="25">
        <f t="shared" si="7"/>
        <v>185.2</v>
      </c>
      <c r="Q13" s="25">
        <f t="shared" si="8"/>
        <v>177.00623700623703</v>
      </c>
      <c r="R13" s="44">
        <v>555</v>
      </c>
      <c r="S13" s="44">
        <v>752.1</v>
      </c>
      <c r="T13" s="25">
        <f t="shared" si="9"/>
        <v>197.10000000000002</v>
      </c>
      <c r="U13" s="25">
        <f t="shared" si="10"/>
        <v>135.51351351351352</v>
      </c>
      <c r="V13" s="44">
        <v>915</v>
      </c>
      <c r="W13" s="44">
        <v>548.3</v>
      </c>
      <c r="X13" s="25">
        <f t="shared" si="27"/>
        <v>-366.70000000000005</v>
      </c>
      <c r="Y13" s="25">
        <f t="shared" si="11"/>
        <v>59.92349726775956</v>
      </c>
      <c r="Z13" s="51">
        <f t="shared" si="43"/>
        <v>2117.5</v>
      </c>
      <c r="AA13" s="51">
        <f t="shared" si="28"/>
        <v>2513.1</v>
      </c>
      <c r="AB13" s="51">
        <f t="shared" si="29"/>
        <v>395.5999999999999</v>
      </c>
      <c r="AC13" s="51">
        <f>AA13/Z13%</f>
        <v>118.68240850059031</v>
      </c>
      <c r="AD13" s="44">
        <v>907.5</v>
      </c>
      <c r="AE13" s="44">
        <v>901.5</v>
      </c>
      <c r="AF13" s="25">
        <f t="shared" si="31"/>
        <v>-6</v>
      </c>
      <c r="AG13" s="25">
        <f>AE13/AD13%</f>
        <v>99.33884297520662</v>
      </c>
      <c r="AH13" s="44">
        <v>500</v>
      </c>
      <c r="AI13" s="44">
        <v>740.5</v>
      </c>
      <c r="AJ13" s="25">
        <f t="shared" si="12"/>
        <v>240.5</v>
      </c>
      <c r="AK13" s="25">
        <f t="shared" si="13"/>
        <v>148.1</v>
      </c>
      <c r="AL13" s="44">
        <v>710</v>
      </c>
      <c r="AM13" s="44">
        <v>871.1</v>
      </c>
      <c r="AN13" s="25">
        <f t="shared" si="14"/>
        <v>161.10000000000002</v>
      </c>
      <c r="AO13" s="25">
        <f t="shared" si="15"/>
        <v>122.69014084507043</v>
      </c>
      <c r="AP13" s="55">
        <f t="shared" si="49"/>
        <v>6233</v>
      </c>
      <c r="AQ13" s="56">
        <f t="shared" si="33"/>
        <v>6907.6</v>
      </c>
      <c r="AR13" s="56">
        <f t="shared" si="16"/>
        <v>674.6000000000004</v>
      </c>
      <c r="AS13" s="57">
        <f>AQ13/AP13%</f>
        <v>110.82303866516926</v>
      </c>
      <c r="AT13" s="50">
        <f t="shared" si="34"/>
        <v>2405</v>
      </c>
      <c r="AU13" s="51">
        <f t="shared" si="35"/>
        <v>2668.4</v>
      </c>
      <c r="AV13" s="51">
        <f t="shared" si="45"/>
        <v>263.4000000000001</v>
      </c>
      <c r="AW13" s="52">
        <f>AU13/AT13%</f>
        <v>110.95218295218295</v>
      </c>
      <c r="AX13" s="43">
        <v>1015</v>
      </c>
      <c r="AY13" s="44">
        <v>879.3</v>
      </c>
      <c r="AZ13" s="25">
        <f t="shared" si="50"/>
        <v>-135.70000000000005</v>
      </c>
      <c r="BA13" s="59">
        <f t="shared" si="46"/>
        <v>86.63054187192118</v>
      </c>
      <c r="BB13" s="43">
        <v>640</v>
      </c>
      <c r="BC13" s="44">
        <v>838.5</v>
      </c>
      <c r="BD13" s="25">
        <f t="shared" si="19"/>
        <v>198.5</v>
      </c>
      <c r="BE13" s="41">
        <f>BC13/BB13%</f>
        <v>131.015625</v>
      </c>
      <c r="BF13" s="53">
        <v>750</v>
      </c>
      <c r="BG13" s="44">
        <v>950.6</v>
      </c>
      <c r="BH13" s="25">
        <f t="shared" si="21"/>
        <v>200.60000000000002</v>
      </c>
      <c r="BI13" s="41">
        <f aca="true" t="shared" si="51" ref="BI13:BI20">BG13/BF13%</f>
        <v>126.74666666666667</v>
      </c>
      <c r="BJ13" s="58">
        <f t="shared" si="36"/>
        <v>2789.7</v>
      </c>
      <c r="BK13" s="51">
        <f t="shared" si="37"/>
        <v>672.4</v>
      </c>
      <c r="BL13" s="51">
        <f t="shared" si="38"/>
        <v>-2117.2999999999997</v>
      </c>
      <c r="BM13" s="52">
        <f>BK13/BJ13%</f>
        <v>24.10295013800767</v>
      </c>
      <c r="BN13" s="43">
        <v>690</v>
      </c>
      <c r="BO13" s="44">
        <v>672.4</v>
      </c>
      <c r="BP13" s="16">
        <f t="shared" si="23"/>
        <v>-17.600000000000023</v>
      </c>
      <c r="BQ13" s="41">
        <f>BO13/BN13%</f>
        <v>97.44927536231883</v>
      </c>
      <c r="BR13" s="43">
        <v>790</v>
      </c>
      <c r="BS13" s="44"/>
      <c r="BT13" s="25">
        <f t="shared" si="24"/>
        <v>-790</v>
      </c>
      <c r="BU13" s="59">
        <f>BS13/BR13%</f>
        <v>0</v>
      </c>
      <c r="BV13" s="44">
        <v>1309.7</v>
      </c>
      <c r="BW13" s="44"/>
      <c r="BX13" s="25">
        <f t="shared" si="41"/>
        <v>-1309.7</v>
      </c>
      <c r="BY13" s="25">
        <f t="shared" si="26"/>
        <v>0</v>
      </c>
    </row>
    <row r="14" spans="1:77" ht="60.75" customHeight="1">
      <c r="A14" s="63" t="s">
        <v>36</v>
      </c>
      <c r="B14" s="64">
        <f>SUM(B15:B19)</f>
        <v>5199.5</v>
      </c>
      <c r="C14" s="44">
        <f>K14+AA14+AU14+BK14</f>
        <v>3467.5</v>
      </c>
      <c r="D14" s="45">
        <f>C14-B14</f>
        <v>-1732</v>
      </c>
      <c r="E14" s="46">
        <f>C14/B14%</f>
        <v>66.68910472160785</v>
      </c>
      <c r="F14" s="64">
        <f>SUM(F15:F19)</f>
        <v>2578.5</v>
      </c>
      <c r="G14" s="44">
        <f>SUM(G15:G19)</f>
        <v>2108</v>
      </c>
      <c r="H14" s="45">
        <f t="shared" si="3"/>
        <v>-470.5</v>
      </c>
      <c r="I14" s="46">
        <f>G14/F14%</f>
        <v>81.7529571456273</v>
      </c>
      <c r="J14" s="64">
        <f>SUM(J15:J19)</f>
        <v>1278</v>
      </c>
      <c r="K14" s="44">
        <f>SUM(K15:K19)</f>
        <v>893</v>
      </c>
      <c r="L14" s="45">
        <f t="shared" si="5"/>
        <v>-385</v>
      </c>
      <c r="M14" s="46">
        <f t="shared" si="6"/>
        <v>69.87480438184664</v>
      </c>
      <c r="N14" s="64">
        <f>SUM(N15:N19)</f>
        <v>0</v>
      </c>
      <c r="O14" s="44">
        <f>SUM(O15:O19)</f>
        <v>166</v>
      </c>
      <c r="P14" s="45">
        <f t="shared" si="7"/>
        <v>166</v>
      </c>
      <c r="Q14" s="46" t="e">
        <f t="shared" si="8"/>
        <v>#DIV/0!</v>
      </c>
      <c r="R14" s="64">
        <f>SUM(R15:R19)</f>
        <v>0</v>
      </c>
      <c r="S14" s="44">
        <f>SUM(S15:S19)</f>
        <v>487.4</v>
      </c>
      <c r="T14" s="45">
        <f t="shared" si="9"/>
        <v>487.4</v>
      </c>
      <c r="U14" s="46" t="e">
        <f t="shared" si="10"/>
        <v>#DIV/0!</v>
      </c>
      <c r="V14" s="64">
        <f>SUM(V15:V19)</f>
        <v>1278</v>
      </c>
      <c r="W14" s="44">
        <f>SUM(W15:W19)</f>
        <v>239.6</v>
      </c>
      <c r="X14" s="45">
        <f t="shared" si="27"/>
        <v>-1038.4</v>
      </c>
      <c r="Y14" s="46">
        <f t="shared" si="11"/>
        <v>18.748043818466353</v>
      </c>
      <c r="Z14" s="64">
        <f>SUM(Z15:Z19)</f>
        <v>1300.5</v>
      </c>
      <c r="AA14" s="44">
        <f>SUM(AA15:AA19)</f>
        <v>1215</v>
      </c>
      <c r="AB14" s="45">
        <f t="shared" si="29"/>
        <v>-85.5</v>
      </c>
      <c r="AC14" s="46">
        <f>AA14/Z14%</f>
        <v>93.42560553633217</v>
      </c>
      <c r="AD14" s="64">
        <f>SUM(AD15:AD19)</f>
        <v>0</v>
      </c>
      <c r="AE14" s="44">
        <f>SUM(AE15:AE19)</f>
        <v>312.9</v>
      </c>
      <c r="AF14" s="45">
        <f t="shared" si="31"/>
        <v>312.9</v>
      </c>
      <c r="AG14" s="46" t="e">
        <f>AE14/AD14%</f>
        <v>#DIV/0!</v>
      </c>
      <c r="AH14" s="64">
        <f>SUM(AH15:AH19)</f>
        <v>0</v>
      </c>
      <c r="AI14" s="44">
        <f>SUM(AI15:AI19)</f>
        <v>419.2</v>
      </c>
      <c r="AJ14" s="45">
        <f t="shared" si="12"/>
        <v>419.2</v>
      </c>
      <c r="AK14" s="46" t="e">
        <f t="shared" si="13"/>
        <v>#DIV/0!</v>
      </c>
      <c r="AL14" s="64">
        <f>SUM(AL15:AL19)</f>
        <v>1300.5</v>
      </c>
      <c r="AM14" s="44">
        <f>SUM(AM15:AM19)</f>
        <v>482.9</v>
      </c>
      <c r="AN14" s="45">
        <f t="shared" si="14"/>
        <v>-817.6</v>
      </c>
      <c r="AO14" s="46">
        <f t="shared" si="15"/>
        <v>37.13187235678585</v>
      </c>
      <c r="AP14" s="65">
        <f>SUM(AP15:AP19)</f>
        <v>3879.5</v>
      </c>
      <c r="AQ14" s="66">
        <f>SUM(AQ15:AQ19)</f>
        <v>2541.2</v>
      </c>
      <c r="AR14" s="56">
        <f t="shared" si="16"/>
        <v>-1338.3000000000002</v>
      </c>
      <c r="AS14" s="57">
        <f>AQ14/AP14%</f>
        <v>65.50328650599303</v>
      </c>
      <c r="AT14" s="50">
        <f>SUM(AT15:AT19)</f>
        <v>1301</v>
      </c>
      <c r="AU14" s="51">
        <f t="shared" si="35"/>
        <v>996.3000000000001</v>
      </c>
      <c r="AV14" s="51">
        <f t="shared" si="45"/>
        <v>-304.69999999999993</v>
      </c>
      <c r="AW14" s="52">
        <f>AU14/AT14%</f>
        <v>76.57955418908533</v>
      </c>
      <c r="AX14" s="64">
        <f>SUM(AX15:AX19)</f>
        <v>0</v>
      </c>
      <c r="AY14" s="44">
        <f>SUM(AY15:AY19)</f>
        <v>433.20000000000005</v>
      </c>
      <c r="AZ14" s="45">
        <f t="shared" si="50"/>
        <v>433.20000000000005</v>
      </c>
      <c r="BA14" s="314" t="e">
        <f t="shared" si="46"/>
        <v>#DIV/0!</v>
      </c>
      <c r="BB14" s="64">
        <f>SUM(BB15:BB19)</f>
        <v>0</v>
      </c>
      <c r="BC14" s="44">
        <v>299.5</v>
      </c>
      <c r="BD14" s="45">
        <f t="shared" si="19"/>
        <v>299.5</v>
      </c>
      <c r="BE14" s="46"/>
      <c r="BF14" s="315">
        <f>SUM(BF15:BF19)</f>
        <v>1301</v>
      </c>
      <c r="BG14" s="44">
        <v>263.6</v>
      </c>
      <c r="BH14" s="45">
        <f t="shared" si="21"/>
        <v>-1037.4</v>
      </c>
      <c r="BI14" s="46">
        <f t="shared" si="51"/>
        <v>20.261337432744046</v>
      </c>
      <c r="BJ14" s="64">
        <f>SUM(BJ15:BJ19)</f>
        <v>1320</v>
      </c>
      <c r="BK14" s="54">
        <f t="shared" si="37"/>
        <v>363.2</v>
      </c>
      <c r="BL14" s="45">
        <f t="shared" si="38"/>
        <v>-956.8</v>
      </c>
      <c r="BM14" s="46">
        <f>BK14/BJ14%</f>
        <v>27.515151515151516</v>
      </c>
      <c r="BN14" s="64">
        <f>SUM(BN15:BN19)</f>
        <v>0</v>
      </c>
      <c r="BO14" s="44">
        <v>363.2</v>
      </c>
      <c r="BP14" s="45">
        <f t="shared" si="23"/>
        <v>363.2</v>
      </c>
      <c r="BQ14" s="46"/>
      <c r="BR14" s="64">
        <f>SUM(BR15:BR19)</f>
        <v>0</v>
      </c>
      <c r="BS14" s="44">
        <f>SUM(BS15:BS19)</f>
        <v>0</v>
      </c>
      <c r="BT14" s="45">
        <f t="shared" si="24"/>
        <v>0</v>
      </c>
      <c r="BU14" s="46" t="e">
        <f>BS14/BR14%</f>
        <v>#DIV/0!</v>
      </c>
      <c r="BV14" s="64">
        <f>SUM(BV15:BV19)</f>
        <v>1320</v>
      </c>
      <c r="BW14" s="44">
        <f>SUM(BW15:BW19)</f>
        <v>0</v>
      </c>
      <c r="BX14" s="45">
        <f t="shared" si="41"/>
        <v>-1320</v>
      </c>
      <c r="BY14" s="46">
        <f t="shared" si="26"/>
        <v>0</v>
      </c>
    </row>
    <row r="15" spans="1:78" ht="54.75" customHeight="1" hidden="1">
      <c r="A15" s="67" t="s">
        <v>37</v>
      </c>
      <c r="B15" s="68">
        <f t="shared" si="42"/>
        <v>89.1</v>
      </c>
      <c r="C15" s="69">
        <f t="shared" si="42"/>
        <v>5.7</v>
      </c>
      <c r="D15" s="70">
        <f t="shared" si="0"/>
        <v>-83.39999999999999</v>
      </c>
      <c r="E15" s="71">
        <f t="shared" si="1"/>
        <v>6.397306397306398</v>
      </c>
      <c r="F15" s="72">
        <f t="shared" si="2"/>
        <v>42.5</v>
      </c>
      <c r="G15" s="70">
        <f t="shared" si="2"/>
        <v>4.5</v>
      </c>
      <c r="H15" s="70">
        <f t="shared" si="3"/>
        <v>-38</v>
      </c>
      <c r="I15" s="73">
        <f>G15/F15%</f>
        <v>10.588235294117647</v>
      </c>
      <c r="J15" s="74">
        <f t="shared" si="47"/>
        <v>20</v>
      </c>
      <c r="K15" s="70">
        <f t="shared" si="48"/>
        <v>0.9</v>
      </c>
      <c r="L15" s="70">
        <f t="shared" si="5"/>
        <v>-19.1</v>
      </c>
      <c r="M15" s="71">
        <f t="shared" si="6"/>
        <v>4.5</v>
      </c>
      <c r="N15" s="75"/>
      <c r="O15" s="69">
        <v>0.4</v>
      </c>
      <c r="P15" s="70"/>
      <c r="Q15" s="70"/>
      <c r="R15" s="69"/>
      <c r="S15" s="69">
        <v>0.4</v>
      </c>
      <c r="T15" s="70"/>
      <c r="U15" s="70"/>
      <c r="V15" s="69">
        <v>20</v>
      </c>
      <c r="W15" s="69">
        <v>0.1</v>
      </c>
      <c r="X15" s="70">
        <f t="shared" si="27"/>
        <v>-19.9</v>
      </c>
      <c r="Y15" s="70">
        <f t="shared" si="11"/>
        <v>0.5</v>
      </c>
      <c r="Z15" s="70">
        <f t="shared" si="43"/>
        <v>22.5</v>
      </c>
      <c r="AA15" s="70">
        <f t="shared" si="28"/>
        <v>3.6</v>
      </c>
      <c r="AB15" s="70">
        <f t="shared" si="29"/>
        <v>-18.9</v>
      </c>
      <c r="AC15" s="70">
        <f>AA15/Z15%</f>
        <v>16</v>
      </c>
      <c r="AD15" s="69"/>
      <c r="AE15" s="69">
        <v>1.5</v>
      </c>
      <c r="AF15" s="70">
        <f t="shared" si="31"/>
        <v>1.5</v>
      </c>
      <c r="AG15" s="70"/>
      <c r="AH15" s="69"/>
      <c r="AI15" s="69">
        <v>1.6</v>
      </c>
      <c r="AJ15" s="70"/>
      <c r="AK15" s="70"/>
      <c r="AL15" s="69">
        <v>22.5</v>
      </c>
      <c r="AM15" s="69">
        <v>0.5</v>
      </c>
      <c r="AN15" s="70">
        <f t="shared" si="14"/>
        <v>-22</v>
      </c>
      <c r="AO15" s="70">
        <f t="shared" si="15"/>
        <v>2.2222222222222223</v>
      </c>
      <c r="AP15" s="72">
        <f t="shared" si="49"/>
        <v>65</v>
      </c>
      <c r="AQ15" s="70">
        <f t="shared" si="33"/>
        <v>5.7</v>
      </c>
      <c r="AR15" s="70">
        <f t="shared" si="16"/>
        <v>-59.3</v>
      </c>
      <c r="AS15" s="71">
        <f>AQ15/AP15%</f>
        <v>8.76923076923077</v>
      </c>
      <c r="AT15" s="74">
        <f>AX15+BB15+BF15</f>
        <v>22.5</v>
      </c>
      <c r="AU15" s="70">
        <f t="shared" si="35"/>
        <v>1.2</v>
      </c>
      <c r="AV15" s="70">
        <f t="shared" si="45"/>
        <v>-21.3</v>
      </c>
      <c r="AW15" s="71">
        <f>AU15/AT15%</f>
        <v>5.333333333333333</v>
      </c>
      <c r="AX15" s="68"/>
      <c r="AY15" s="69">
        <v>1.2</v>
      </c>
      <c r="AZ15" s="70"/>
      <c r="BA15" s="73"/>
      <c r="BB15" s="68"/>
      <c r="BC15" s="69"/>
      <c r="BD15" s="70"/>
      <c r="BE15" s="71"/>
      <c r="BF15" s="75">
        <v>22.5</v>
      </c>
      <c r="BG15" s="69"/>
      <c r="BH15" s="70">
        <f t="shared" si="21"/>
        <v>-22.5</v>
      </c>
      <c r="BI15" s="71">
        <f t="shared" si="51"/>
        <v>0</v>
      </c>
      <c r="BJ15" s="72">
        <f t="shared" si="36"/>
        <v>24.1</v>
      </c>
      <c r="BK15" s="70"/>
      <c r="BL15" s="70"/>
      <c r="BM15" s="71"/>
      <c r="BN15" s="68"/>
      <c r="BO15" s="69"/>
      <c r="BP15" s="76"/>
      <c r="BQ15" s="71"/>
      <c r="BR15" s="68"/>
      <c r="BS15" s="69"/>
      <c r="BT15" s="70"/>
      <c r="BU15" s="73"/>
      <c r="BV15" s="69">
        <v>24.1</v>
      </c>
      <c r="BW15" s="69"/>
      <c r="BX15" s="70">
        <f t="shared" si="41"/>
        <v>-24.1</v>
      </c>
      <c r="BY15" s="70">
        <f t="shared" si="26"/>
        <v>0</v>
      </c>
      <c r="BZ15" s="77"/>
    </row>
    <row r="16" spans="1:78" ht="43.5" customHeight="1" hidden="1">
      <c r="A16" s="67" t="s">
        <v>38</v>
      </c>
      <c r="B16" s="68"/>
      <c r="C16" s="69">
        <f t="shared" si="42"/>
        <v>3.1</v>
      </c>
      <c r="D16" s="70">
        <f>C16-B16</f>
        <v>3.1</v>
      </c>
      <c r="E16" s="71"/>
      <c r="F16" s="72">
        <f t="shared" si="2"/>
        <v>0</v>
      </c>
      <c r="G16" s="70">
        <f t="shared" si="2"/>
        <v>3.2</v>
      </c>
      <c r="H16" s="70">
        <f t="shared" si="3"/>
        <v>3.2</v>
      </c>
      <c r="I16" s="73"/>
      <c r="J16" s="74"/>
      <c r="K16" s="70">
        <f t="shared" si="48"/>
        <v>1.1</v>
      </c>
      <c r="L16" s="70">
        <f t="shared" si="5"/>
        <v>1.1</v>
      </c>
      <c r="M16" s="71"/>
      <c r="N16" s="75"/>
      <c r="O16" s="69"/>
      <c r="P16" s="70"/>
      <c r="Q16" s="70"/>
      <c r="R16" s="69"/>
      <c r="S16" s="69"/>
      <c r="T16" s="70"/>
      <c r="U16" s="70"/>
      <c r="V16" s="69"/>
      <c r="W16" s="69">
        <v>1.1</v>
      </c>
      <c r="X16" s="70"/>
      <c r="Y16" s="70"/>
      <c r="Z16" s="70"/>
      <c r="AA16" s="70">
        <f t="shared" si="28"/>
        <v>2.1</v>
      </c>
      <c r="AB16" s="70">
        <f t="shared" si="29"/>
        <v>2.1</v>
      </c>
      <c r="AC16" s="70"/>
      <c r="AD16" s="69"/>
      <c r="AE16" s="69">
        <v>1.3</v>
      </c>
      <c r="AF16" s="70">
        <f t="shared" si="31"/>
        <v>1.3</v>
      </c>
      <c r="AG16" s="70"/>
      <c r="AH16" s="69"/>
      <c r="AI16" s="69">
        <v>0.4</v>
      </c>
      <c r="AJ16" s="70"/>
      <c r="AK16" s="70"/>
      <c r="AL16" s="69"/>
      <c r="AM16" s="69">
        <v>0.4</v>
      </c>
      <c r="AN16" s="70"/>
      <c r="AO16" s="70"/>
      <c r="AP16" s="72">
        <f t="shared" si="49"/>
        <v>0</v>
      </c>
      <c r="AQ16" s="70">
        <f t="shared" si="33"/>
        <v>3.1</v>
      </c>
      <c r="AR16" s="70">
        <f t="shared" si="16"/>
        <v>3.1</v>
      </c>
      <c r="AS16" s="71"/>
      <c r="AT16" s="74">
        <f>AX16+BB16+BF16</f>
        <v>0</v>
      </c>
      <c r="AU16" s="70">
        <f t="shared" si="35"/>
        <v>-0.1</v>
      </c>
      <c r="AV16" s="70">
        <f t="shared" si="45"/>
        <v>-0.1</v>
      </c>
      <c r="AW16" s="71"/>
      <c r="AX16" s="68"/>
      <c r="AY16" s="69">
        <v>-0.1</v>
      </c>
      <c r="AZ16" s="70"/>
      <c r="BA16" s="73"/>
      <c r="BB16" s="68"/>
      <c r="BC16" s="69"/>
      <c r="BD16" s="70"/>
      <c r="BE16" s="71"/>
      <c r="BF16" s="75"/>
      <c r="BG16" s="69"/>
      <c r="BH16" s="70"/>
      <c r="BI16" s="71"/>
      <c r="BJ16" s="72"/>
      <c r="BK16" s="70"/>
      <c r="BL16" s="70"/>
      <c r="BM16" s="71"/>
      <c r="BN16" s="68"/>
      <c r="BO16" s="69"/>
      <c r="BP16" s="76"/>
      <c r="BQ16" s="71"/>
      <c r="BR16" s="68"/>
      <c r="BS16" s="69"/>
      <c r="BT16" s="70"/>
      <c r="BU16" s="73"/>
      <c r="BV16" s="69"/>
      <c r="BW16" s="69"/>
      <c r="BX16" s="70"/>
      <c r="BY16" s="70"/>
      <c r="BZ16" s="77"/>
    </row>
    <row r="17" spans="1:78" ht="43.5" customHeight="1" hidden="1">
      <c r="A17" s="78" t="s">
        <v>39</v>
      </c>
      <c r="B17" s="68">
        <f t="shared" si="42"/>
        <v>5076.7</v>
      </c>
      <c r="C17" s="69">
        <f t="shared" si="42"/>
        <v>2457.7</v>
      </c>
      <c r="D17" s="70">
        <f t="shared" si="0"/>
        <v>-2619</v>
      </c>
      <c r="E17" s="71">
        <f t="shared" si="1"/>
        <v>48.411369590482</v>
      </c>
      <c r="F17" s="72">
        <f t="shared" si="2"/>
        <v>2520</v>
      </c>
      <c r="G17" s="70">
        <f t="shared" si="2"/>
        <v>2047.2</v>
      </c>
      <c r="H17" s="70">
        <f t="shared" si="3"/>
        <v>-472.79999999999995</v>
      </c>
      <c r="I17" s="73">
        <f>G17/F17%</f>
        <v>81.23809523809524</v>
      </c>
      <c r="J17" s="74">
        <f t="shared" si="47"/>
        <v>1250</v>
      </c>
      <c r="K17" s="70">
        <f t="shared" si="48"/>
        <v>889.2</v>
      </c>
      <c r="L17" s="70">
        <f t="shared" si="5"/>
        <v>-360.79999999999995</v>
      </c>
      <c r="M17" s="71">
        <f t="shared" si="6"/>
        <v>71.13600000000001</v>
      </c>
      <c r="N17" s="75"/>
      <c r="O17" s="69">
        <v>165.6</v>
      </c>
      <c r="P17" s="70"/>
      <c r="Q17" s="70"/>
      <c r="R17" s="69"/>
      <c r="S17" s="69">
        <v>487</v>
      </c>
      <c r="T17" s="70"/>
      <c r="U17" s="70"/>
      <c r="V17" s="69">
        <v>1250</v>
      </c>
      <c r="W17" s="69">
        <v>236.6</v>
      </c>
      <c r="X17" s="70">
        <f t="shared" si="27"/>
        <v>-1013.4</v>
      </c>
      <c r="Y17" s="70">
        <f>W17/V17%</f>
        <v>18.928</v>
      </c>
      <c r="Z17" s="70">
        <f t="shared" si="43"/>
        <v>1270</v>
      </c>
      <c r="AA17" s="70">
        <f t="shared" si="28"/>
        <v>1158</v>
      </c>
      <c r="AB17" s="70">
        <f t="shared" si="29"/>
        <v>-112</v>
      </c>
      <c r="AC17" s="70">
        <f>AA17/Z17%</f>
        <v>91.18110236220473</v>
      </c>
      <c r="AD17" s="69"/>
      <c r="AE17" s="69">
        <v>293.9</v>
      </c>
      <c r="AF17" s="70">
        <f t="shared" si="31"/>
        <v>293.9</v>
      </c>
      <c r="AG17" s="70"/>
      <c r="AH17" s="69"/>
      <c r="AI17" s="69">
        <v>398.3</v>
      </c>
      <c r="AJ17" s="70"/>
      <c r="AK17" s="70"/>
      <c r="AL17" s="69">
        <v>1270</v>
      </c>
      <c r="AM17" s="69">
        <v>465.8</v>
      </c>
      <c r="AN17" s="70">
        <f t="shared" si="14"/>
        <v>-804.2</v>
      </c>
      <c r="AO17" s="70">
        <f t="shared" si="15"/>
        <v>36.67716535433071</v>
      </c>
      <c r="AP17" s="72">
        <f t="shared" si="49"/>
        <v>3790</v>
      </c>
      <c r="AQ17" s="70">
        <f t="shared" si="33"/>
        <v>2457.7</v>
      </c>
      <c r="AR17" s="70">
        <f t="shared" si="16"/>
        <v>-1332.3000000000002</v>
      </c>
      <c r="AS17" s="71">
        <f>AQ17/AP17%</f>
        <v>64.84696569920844</v>
      </c>
      <c r="AT17" s="74">
        <f>AX17+BB17+BF17</f>
        <v>1270</v>
      </c>
      <c r="AU17" s="70">
        <f t="shared" si="35"/>
        <v>410.5</v>
      </c>
      <c r="AV17" s="70">
        <f t="shared" si="45"/>
        <v>-859.5</v>
      </c>
      <c r="AW17" s="71">
        <f>AU17/AT17%</f>
        <v>32.322834645669296</v>
      </c>
      <c r="AX17" s="68"/>
      <c r="AY17" s="69">
        <v>410.5</v>
      </c>
      <c r="AZ17" s="70"/>
      <c r="BA17" s="73"/>
      <c r="BB17" s="68"/>
      <c r="BC17" s="69"/>
      <c r="BD17" s="70"/>
      <c r="BE17" s="71"/>
      <c r="BF17" s="75">
        <v>1270</v>
      </c>
      <c r="BG17" s="69"/>
      <c r="BH17" s="70">
        <f t="shared" si="21"/>
        <v>-1270</v>
      </c>
      <c r="BI17" s="71">
        <f t="shared" si="51"/>
        <v>0</v>
      </c>
      <c r="BJ17" s="72">
        <f t="shared" si="36"/>
        <v>1286.7</v>
      </c>
      <c r="BK17" s="70"/>
      <c r="BL17" s="70"/>
      <c r="BM17" s="71"/>
      <c r="BN17" s="68"/>
      <c r="BO17" s="69"/>
      <c r="BP17" s="76"/>
      <c r="BQ17" s="71"/>
      <c r="BR17" s="68"/>
      <c r="BS17" s="69"/>
      <c r="BT17" s="70"/>
      <c r="BU17" s="73"/>
      <c r="BV17" s="69">
        <v>1286.7</v>
      </c>
      <c r="BW17" s="69"/>
      <c r="BX17" s="70">
        <f t="shared" si="41"/>
        <v>-1286.7</v>
      </c>
      <c r="BY17" s="70">
        <f t="shared" si="26"/>
        <v>0</v>
      </c>
      <c r="BZ17" s="77"/>
    </row>
    <row r="18" spans="1:78" ht="43.5" customHeight="1" hidden="1">
      <c r="A18" s="78" t="s">
        <v>40</v>
      </c>
      <c r="B18" s="68"/>
      <c r="C18" s="69"/>
      <c r="D18" s="70"/>
      <c r="E18" s="71"/>
      <c r="F18" s="72">
        <f t="shared" si="2"/>
        <v>0</v>
      </c>
      <c r="G18" s="70">
        <f t="shared" si="2"/>
        <v>0</v>
      </c>
      <c r="H18" s="70">
        <f t="shared" si="3"/>
        <v>0</v>
      </c>
      <c r="I18" s="73" t="e">
        <f>G18/F18%</f>
        <v>#DIV/0!</v>
      </c>
      <c r="J18" s="74"/>
      <c r="K18" s="70"/>
      <c r="L18" s="70"/>
      <c r="M18" s="71"/>
      <c r="N18" s="75"/>
      <c r="O18" s="69"/>
      <c r="P18" s="70"/>
      <c r="Q18" s="70"/>
      <c r="R18" s="69"/>
      <c r="S18" s="69"/>
      <c r="T18" s="70"/>
      <c r="U18" s="70"/>
      <c r="V18" s="69"/>
      <c r="W18" s="69"/>
      <c r="X18" s="70"/>
      <c r="Y18" s="70"/>
      <c r="Z18" s="70"/>
      <c r="AA18" s="70">
        <f t="shared" si="28"/>
        <v>0</v>
      </c>
      <c r="AB18" s="70">
        <f t="shared" si="29"/>
        <v>0</v>
      </c>
      <c r="AC18" s="70" t="e">
        <f>AA18/Z18%</f>
        <v>#DIV/0!</v>
      </c>
      <c r="AD18" s="69"/>
      <c r="AE18" s="69"/>
      <c r="AF18" s="70">
        <f t="shared" si="31"/>
        <v>0</v>
      </c>
      <c r="AG18" s="70"/>
      <c r="AH18" s="69"/>
      <c r="AI18" s="69"/>
      <c r="AJ18" s="70"/>
      <c r="AK18" s="70"/>
      <c r="AL18" s="69"/>
      <c r="AM18" s="69"/>
      <c r="AN18" s="70"/>
      <c r="AO18" s="70"/>
      <c r="AP18" s="72">
        <f t="shared" si="49"/>
        <v>0</v>
      </c>
      <c r="AQ18" s="70">
        <f t="shared" si="33"/>
        <v>0</v>
      </c>
      <c r="AR18" s="70">
        <f t="shared" si="16"/>
        <v>0</v>
      </c>
      <c r="AS18" s="71" t="e">
        <f>AQ18/AP18%</f>
        <v>#DIV/0!</v>
      </c>
      <c r="AT18" s="74"/>
      <c r="AU18" s="70">
        <f t="shared" si="35"/>
        <v>0</v>
      </c>
      <c r="AV18" s="70">
        <f t="shared" si="45"/>
        <v>0</v>
      </c>
      <c r="AW18" s="71" t="e">
        <f>AU18/AT18%</f>
        <v>#DIV/0!</v>
      </c>
      <c r="AX18" s="68"/>
      <c r="AY18" s="69"/>
      <c r="AZ18" s="70"/>
      <c r="BA18" s="73"/>
      <c r="BB18" s="68"/>
      <c r="BC18" s="69"/>
      <c r="BD18" s="70"/>
      <c r="BE18" s="71"/>
      <c r="BF18" s="75"/>
      <c r="BG18" s="69"/>
      <c r="BH18" s="70"/>
      <c r="BI18" s="71"/>
      <c r="BJ18" s="72"/>
      <c r="BK18" s="70"/>
      <c r="BL18" s="70"/>
      <c r="BM18" s="71"/>
      <c r="BN18" s="68"/>
      <c r="BO18" s="69"/>
      <c r="BP18" s="76"/>
      <c r="BQ18" s="71"/>
      <c r="BR18" s="68"/>
      <c r="BS18" s="69"/>
      <c r="BT18" s="70"/>
      <c r="BU18" s="73"/>
      <c r="BV18" s="69"/>
      <c r="BW18" s="69"/>
      <c r="BX18" s="70"/>
      <c r="BY18" s="70"/>
      <c r="BZ18" s="77"/>
    </row>
    <row r="19" spans="1:78" ht="80.25" customHeight="1" hidden="1">
      <c r="A19" s="78" t="s">
        <v>41</v>
      </c>
      <c r="B19" s="68">
        <f t="shared" si="42"/>
        <v>33.7</v>
      </c>
      <c r="C19" s="69">
        <f t="shared" si="42"/>
        <v>74.69999999999999</v>
      </c>
      <c r="D19" s="70">
        <f t="shared" si="0"/>
        <v>40.999999999999986</v>
      </c>
      <c r="E19" s="71">
        <f t="shared" si="1"/>
        <v>221.66172106824922</v>
      </c>
      <c r="F19" s="72">
        <f t="shared" si="2"/>
        <v>16</v>
      </c>
      <c r="G19" s="70">
        <f t="shared" si="2"/>
        <v>53.099999999999994</v>
      </c>
      <c r="H19" s="70">
        <f t="shared" si="3"/>
        <v>37.099999999999994</v>
      </c>
      <c r="I19" s="73">
        <f>G19/F19%</f>
        <v>331.87499999999994</v>
      </c>
      <c r="J19" s="74">
        <f t="shared" si="47"/>
        <v>8</v>
      </c>
      <c r="K19" s="70">
        <f t="shared" si="48"/>
        <v>1.8</v>
      </c>
      <c r="L19" s="70">
        <f t="shared" si="5"/>
        <v>-6.2</v>
      </c>
      <c r="M19" s="71">
        <f t="shared" si="6"/>
        <v>22.5</v>
      </c>
      <c r="N19" s="75"/>
      <c r="O19" s="69"/>
      <c r="P19" s="70"/>
      <c r="Q19" s="70"/>
      <c r="R19" s="69"/>
      <c r="S19" s="69"/>
      <c r="T19" s="70"/>
      <c r="U19" s="70"/>
      <c r="V19" s="69">
        <v>8</v>
      </c>
      <c r="W19" s="69">
        <v>1.8</v>
      </c>
      <c r="X19" s="70">
        <f t="shared" si="27"/>
        <v>-6.2</v>
      </c>
      <c r="Y19" s="70">
        <f t="shared" si="11"/>
        <v>22.5</v>
      </c>
      <c r="Z19" s="70">
        <f t="shared" si="43"/>
        <v>8</v>
      </c>
      <c r="AA19" s="70">
        <f t="shared" si="28"/>
        <v>51.3</v>
      </c>
      <c r="AB19" s="70">
        <f t="shared" si="29"/>
        <v>43.3</v>
      </c>
      <c r="AC19" s="70">
        <f>AA19/Z19%</f>
        <v>641.25</v>
      </c>
      <c r="AD19" s="69"/>
      <c r="AE19" s="69">
        <v>16.2</v>
      </c>
      <c r="AF19" s="70">
        <f t="shared" si="31"/>
        <v>16.2</v>
      </c>
      <c r="AG19" s="70"/>
      <c r="AH19" s="69"/>
      <c r="AI19" s="69">
        <v>18.9</v>
      </c>
      <c r="AJ19" s="70"/>
      <c r="AK19" s="70"/>
      <c r="AL19" s="69">
        <v>8</v>
      </c>
      <c r="AM19" s="69">
        <v>16.2</v>
      </c>
      <c r="AN19" s="70">
        <f t="shared" si="14"/>
        <v>8.2</v>
      </c>
      <c r="AO19" s="70">
        <f t="shared" si="15"/>
        <v>202.5</v>
      </c>
      <c r="AP19" s="72">
        <f t="shared" si="49"/>
        <v>24.5</v>
      </c>
      <c r="AQ19" s="70">
        <f t="shared" si="33"/>
        <v>74.69999999999999</v>
      </c>
      <c r="AR19" s="70">
        <f t="shared" si="16"/>
        <v>50.19999999999999</v>
      </c>
      <c r="AS19" s="71">
        <f>AQ19/AP19%</f>
        <v>304.89795918367344</v>
      </c>
      <c r="AT19" s="74">
        <f aca="true" t="shared" si="52" ref="AT19:AT39">AX19+BB19+BF19</f>
        <v>8.5</v>
      </c>
      <c r="AU19" s="70">
        <f t="shared" si="35"/>
        <v>21.6</v>
      </c>
      <c r="AV19" s="70">
        <f t="shared" si="45"/>
        <v>13.100000000000001</v>
      </c>
      <c r="AW19" s="71">
        <f>AU19/AT19%</f>
        <v>254.11764705882354</v>
      </c>
      <c r="AX19" s="68"/>
      <c r="AY19" s="69">
        <v>21.6</v>
      </c>
      <c r="AZ19" s="70"/>
      <c r="BA19" s="73"/>
      <c r="BB19" s="68"/>
      <c r="BC19" s="69"/>
      <c r="BD19" s="70"/>
      <c r="BE19" s="71"/>
      <c r="BF19" s="75">
        <v>8.5</v>
      </c>
      <c r="BG19" s="69"/>
      <c r="BH19" s="70">
        <f t="shared" si="21"/>
        <v>-8.5</v>
      </c>
      <c r="BI19" s="71">
        <f t="shared" si="51"/>
        <v>0</v>
      </c>
      <c r="BJ19" s="72">
        <f t="shared" si="36"/>
        <v>9.2</v>
      </c>
      <c r="BK19" s="70"/>
      <c r="BL19" s="70"/>
      <c r="BM19" s="71"/>
      <c r="BN19" s="68"/>
      <c r="BO19" s="69"/>
      <c r="BP19" s="76"/>
      <c r="BQ19" s="71"/>
      <c r="BR19" s="68"/>
      <c r="BS19" s="69"/>
      <c r="BT19" s="70"/>
      <c r="BU19" s="73"/>
      <c r="BV19" s="69">
        <v>9.2</v>
      </c>
      <c r="BW19" s="69"/>
      <c r="BX19" s="70">
        <f t="shared" si="41"/>
        <v>-9.2</v>
      </c>
      <c r="BY19" s="70">
        <f t="shared" si="26"/>
        <v>0</v>
      </c>
      <c r="BZ19" s="77"/>
    </row>
    <row r="20" spans="1:77" ht="40.5" customHeight="1">
      <c r="A20" s="79" t="s">
        <v>42</v>
      </c>
      <c r="B20" s="43">
        <f t="shared" si="42"/>
        <v>332.8</v>
      </c>
      <c r="C20" s="44">
        <f>K20+AA20+AU20+BK20</f>
        <v>305</v>
      </c>
      <c r="D20" s="45">
        <f t="shared" si="0"/>
        <v>-27.80000000000001</v>
      </c>
      <c r="E20" s="46">
        <f t="shared" si="1"/>
        <v>91.64663461538461</v>
      </c>
      <c r="F20" s="47">
        <f t="shared" si="2"/>
        <v>167.8</v>
      </c>
      <c r="G20" s="48">
        <f t="shared" si="2"/>
        <v>170</v>
      </c>
      <c r="H20" s="48">
        <f t="shared" si="3"/>
        <v>2.1999999999999886</v>
      </c>
      <c r="I20" s="49">
        <f>G20/F20%</f>
        <v>101.31108462455303</v>
      </c>
      <c r="J20" s="50">
        <f t="shared" si="47"/>
        <v>82.8</v>
      </c>
      <c r="K20" s="51">
        <f t="shared" si="48"/>
        <v>55</v>
      </c>
      <c r="L20" s="51">
        <f t="shared" si="5"/>
        <v>-27.799999999999997</v>
      </c>
      <c r="M20" s="52">
        <f t="shared" si="6"/>
        <v>66.42512077294687</v>
      </c>
      <c r="N20" s="53">
        <v>27.8</v>
      </c>
      <c r="O20" s="44">
        <v>5</v>
      </c>
      <c r="P20" s="25">
        <f t="shared" si="7"/>
        <v>-22.8</v>
      </c>
      <c r="Q20" s="25">
        <f>O20/N20%</f>
        <v>17.985611510791365</v>
      </c>
      <c r="R20" s="44">
        <v>25</v>
      </c>
      <c r="S20" s="44">
        <v>10</v>
      </c>
      <c r="T20" s="25">
        <f t="shared" si="9"/>
        <v>-15</v>
      </c>
      <c r="U20" s="25">
        <f t="shared" si="10"/>
        <v>40</v>
      </c>
      <c r="V20" s="44">
        <v>30</v>
      </c>
      <c r="W20" s="44">
        <v>40</v>
      </c>
      <c r="X20" s="25">
        <f t="shared" si="27"/>
        <v>10</v>
      </c>
      <c r="Y20" s="25">
        <f t="shared" si="11"/>
        <v>133.33333333333334</v>
      </c>
      <c r="Z20" s="51">
        <f t="shared" si="43"/>
        <v>85</v>
      </c>
      <c r="AA20" s="51">
        <f t="shared" si="28"/>
        <v>115</v>
      </c>
      <c r="AB20" s="51">
        <f t="shared" si="29"/>
        <v>30</v>
      </c>
      <c r="AC20" s="51">
        <f>AA20/Z20%</f>
        <v>135.29411764705884</v>
      </c>
      <c r="AD20" s="44">
        <v>30</v>
      </c>
      <c r="AE20" s="44">
        <v>60</v>
      </c>
      <c r="AF20" s="25">
        <f t="shared" si="31"/>
        <v>30</v>
      </c>
      <c r="AG20" s="25">
        <f>AE20/AD20%</f>
        <v>200</v>
      </c>
      <c r="AH20" s="44">
        <v>25</v>
      </c>
      <c r="AI20" s="44">
        <v>35</v>
      </c>
      <c r="AJ20" s="25">
        <f t="shared" si="12"/>
        <v>10</v>
      </c>
      <c r="AK20" s="25">
        <f t="shared" si="13"/>
        <v>140</v>
      </c>
      <c r="AL20" s="44">
        <v>30</v>
      </c>
      <c r="AM20" s="44">
        <v>20</v>
      </c>
      <c r="AN20" s="25">
        <f t="shared" si="14"/>
        <v>-10</v>
      </c>
      <c r="AO20" s="25">
        <f t="shared" si="15"/>
        <v>66.66666666666667</v>
      </c>
      <c r="AP20" s="55">
        <f t="shared" si="49"/>
        <v>252.8</v>
      </c>
      <c r="AQ20" s="56">
        <f t="shared" si="33"/>
        <v>245</v>
      </c>
      <c r="AR20" s="56">
        <f t="shared" si="16"/>
        <v>-7.800000000000011</v>
      </c>
      <c r="AS20" s="57">
        <f>AQ20/AP20%</f>
        <v>96.91455696202532</v>
      </c>
      <c r="AT20" s="50">
        <f t="shared" si="52"/>
        <v>85</v>
      </c>
      <c r="AU20" s="51">
        <f t="shared" si="35"/>
        <v>75</v>
      </c>
      <c r="AV20" s="51">
        <f t="shared" si="45"/>
        <v>-10</v>
      </c>
      <c r="AW20" s="52">
        <f>AU20/AT20%</f>
        <v>88.23529411764706</v>
      </c>
      <c r="AX20" s="43">
        <v>30</v>
      </c>
      <c r="AY20" s="44">
        <v>20</v>
      </c>
      <c r="AZ20" s="25">
        <f t="shared" si="50"/>
        <v>-10</v>
      </c>
      <c r="BA20" s="59">
        <f t="shared" si="46"/>
        <v>66.66666666666667</v>
      </c>
      <c r="BB20" s="43">
        <v>25</v>
      </c>
      <c r="BC20" s="44">
        <v>30</v>
      </c>
      <c r="BD20" s="25">
        <f t="shared" si="19"/>
        <v>5</v>
      </c>
      <c r="BE20" s="41">
        <f>BC20/BB20%</f>
        <v>120</v>
      </c>
      <c r="BF20" s="53">
        <v>30</v>
      </c>
      <c r="BG20" s="44">
        <v>25</v>
      </c>
      <c r="BH20" s="25">
        <f t="shared" si="21"/>
        <v>-5</v>
      </c>
      <c r="BI20" s="41">
        <f t="shared" si="51"/>
        <v>83.33333333333334</v>
      </c>
      <c r="BJ20" s="58">
        <f t="shared" si="36"/>
        <v>80</v>
      </c>
      <c r="BK20" s="51">
        <f t="shared" si="37"/>
        <v>60</v>
      </c>
      <c r="BL20" s="51">
        <f t="shared" si="38"/>
        <v>-20</v>
      </c>
      <c r="BM20" s="52">
        <f>BK20/BJ20%</f>
        <v>75</v>
      </c>
      <c r="BN20" s="43">
        <v>30</v>
      </c>
      <c r="BO20" s="44">
        <v>60</v>
      </c>
      <c r="BP20" s="16">
        <f t="shared" si="23"/>
        <v>30</v>
      </c>
      <c r="BQ20" s="318" t="s">
        <v>32</v>
      </c>
      <c r="BR20" s="43">
        <v>25</v>
      </c>
      <c r="BS20" s="44"/>
      <c r="BT20" s="25">
        <f t="shared" si="24"/>
        <v>-25</v>
      </c>
      <c r="BU20" s="59">
        <f>BS20/BR20%</f>
        <v>0</v>
      </c>
      <c r="BV20" s="44">
        <v>25</v>
      </c>
      <c r="BW20" s="44"/>
      <c r="BX20" s="25">
        <f t="shared" si="41"/>
        <v>-25</v>
      </c>
      <c r="BY20" s="25">
        <f t="shared" si="26"/>
        <v>0</v>
      </c>
    </row>
    <row r="21" spans="1:77" ht="53.25" customHeight="1" hidden="1">
      <c r="A21" s="80" t="s">
        <v>43</v>
      </c>
      <c r="B21" s="33">
        <f>SUM(B22:B23)</f>
        <v>0</v>
      </c>
      <c r="C21" s="34">
        <f>SUM(C22:C23)</f>
        <v>0</v>
      </c>
      <c r="D21" s="17">
        <f t="shared" si="0"/>
        <v>0</v>
      </c>
      <c r="E21" s="46"/>
      <c r="F21" s="47">
        <f t="shared" si="2"/>
        <v>0</v>
      </c>
      <c r="G21" s="48">
        <f t="shared" si="2"/>
        <v>0</v>
      </c>
      <c r="H21" s="48">
        <f t="shared" si="3"/>
        <v>0</v>
      </c>
      <c r="I21" s="49"/>
      <c r="J21" s="35">
        <f t="shared" si="47"/>
        <v>0</v>
      </c>
      <c r="K21" s="453">
        <f t="shared" si="48"/>
        <v>0</v>
      </c>
      <c r="L21" s="453">
        <f t="shared" si="5"/>
        <v>0</v>
      </c>
      <c r="M21" s="23"/>
      <c r="N21" s="36">
        <f>SUM(N22:N23)</f>
        <v>0</v>
      </c>
      <c r="O21" s="34">
        <f>SUM(O22:O23)</f>
        <v>0</v>
      </c>
      <c r="P21" s="16">
        <f t="shared" si="7"/>
        <v>0</v>
      </c>
      <c r="Q21" s="25"/>
      <c r="R21" s="34">
        <f>SUM(R22:R23)</f>
        <v>0</v>
      </c>
      <c r="S21" s="34">
        <f>SUM(S22:S23)</f>
        <v>0</v>
      </c>
      <c r="T21" s="25">
        <f t="shared" si="9"/>
        <v>0</v>
      </c>
      <c r="U21" s="25" t="e">
        <f t="shared" si="10"/>
        <v>#DIV/0!</v>
      </c>
      <c r="V21" s="34">
        <f>SUM(V22:V23)</f>
        <v>0</v>
      </c>
      <c r="W21" s="34">
        <f>SUM(W22:W23)</f>
        <v>0</v>
      </c>
      <c r="X21" s="25">
        <f t="shared" si="27"/>
        <v>0</v>
      </c>
      <c r="Y21" s="25" t="e">
        <f t="shared" si="11"/>
        <v>#DIV/0!</v>
      </c>
      <c r="Z21" s="453">
        <f t="shared" si="43"/>
        <v>0</v>
      </c>
      <c r="AA21" s="453">
        <f t="shared" si="28"/>
        <v>0</v>
      </c>
      <c r="AB21" s="453">
        <f t="shared" si="29"/>
        <v>0</v>
      </c>
      <c r="AC21" s="453"/>
      <c r="AD21" s="34">
        <f>SUM(AD22:AD23)</f>
        <v>0</v>
      </c>
      <c r="AE21" s="34">
        <f>SUM(AE22:AE23)</f>
        <v>0</v>
      </c>
      <c r="AF21" s="25">
        <f t="shared" si="31"/>
        <v>0</v>
      </c>
      <c r="AG21" s="25"/>
      <c r="AH21" s="34">
        <f>SUM(AH22:AH23)</f>
        <v>0</v>
      </c>
      <c r="AI21" s="34">
        <f>SUM(AI22:AI23)</f>
        <v>0</v>
      </c>
      <c r="AJ21" s="16">
        <f t="shared" si="12"/>
        <v>0</v>
      </c>
      <c r="AK21" s="16" t="e">
        <f t="shared" si="13"/>
        <v>#DIV/0!</v>
      </c>
      <c r="AL21" s="34">
        <f>SUM(AL22:AL23)</f>
        <v>0</v>
      </c>
      <c r="AM21" s="34">
        <f>SUM(AM22:AM23)</f>
        <v>0</v>
      </c>
      <c r="AN21" s="25">
        <f t="shared" si="14"/>
        <v>0</v>
      </c>
      <c r="AO21" s="25" t="e">
        <f t="shared" si="15"/>
        <v>#DIV/0!</v>
      </c>
      <c r="AP21" s="26">
        <f t="shared" si="49"/>
        <v>0</v>
      </c>
      <c r="AQ21" s="27">
        <f t="shared" si="33"/>
        <v>0</v>
      </c>
      <c r="AR21" s="27">
        <f t="shared" si="16"/>
        <v>0</v>
      </c>
      <c r="AS21" s="28"/>
      <c r="AT21" s="50">
        <f t="shared" si="52"/>
        <v>0</v>
      </c>
      <c r="AU21" s="38">
        <f>AY21+BC21+BG21</f>
        <v>0</v>
      </c>
      <c r="AV21" s="453">
        <f t="shared" si="45"/>
        <v>0</v>
      </c>
      <c r="AW21" s="29"/>
      <c r="AX21" s="33">
        <f>SUM(AX22:AX23)</f>
        <v>0</v>
      </c>
      <c r="AY21" s="34">
        <f>SUM(AY22:AY23)</f>
        <v>0</v>
      </c>
      <c r="AZ21" s="25">
        <f t="shared" si="50"/>
        <v>0</v>
      </c>
      <c r="BA21" s="59" t="e">
        <f t="shared" si="46"/>
        <v>#DIV/0!</v>
      </c>
      <c r="BB21" s="33">
        <f>SUM(BB22:BB23)</f>
        <v>0</v>
      </c>
      <c r="BC21" s="34">
        <f>SUM(BC22:BC23)</f>
        <v>0</v>
      </c>
      <c r="BD21" s="16">
        <f t="shared" si="19"/>
        <v>0</v>
      </c>
      <c r="BE21" s="41"/>
      <c r="BF21" s="36">
        <f>SUM(BF22:BF23)</f>
        <v>0</v>
      </c>
      <c r="BG21" s="34">
        <f>SUM(BG22:BG23)</f>
        <v>0</v>
      </c>
      <c r="BH21" s="16">
        <f t="shared" si="21"/>
        <v>0</v>
      </c>
      <c r="BI21" s="41"/>
      <c r="BJ21" s="38">
        <f t="shared" si="36"/>
        <v>0</v>
      </c>
      <c r="BK21" s="453">
        <f t="shared" si="37"/>
        <v>0</v>
      </c>
      <c r="BL21" s="453">
        <f t="shared" si="38"/>
        <v>0</v>
      </c>
      <c r="BM21" s="23"/>
      <c r="BN21" s="33">
        <f>SUM(BN22:BN23)</f>
        <v>0</v>
      </c>
      <c r="BO21" s="34">
        <f>SUM(BO22:BO23)</f>
        <v>0</v>
      </c>
      <c r="BP21" s="16">
        <f t="shared" si="23"/>
        <v>0</v>
      </c>
      <c r="BQ21" s="41"/>
      <c r="BR21" s="33">
        <f>SUM(BR22:BR23)</f>
        <v>0</v>
      </c>
      <c r="BS21" s="34">
        <f>SUM(BS22:BS23)</f>
        <v>0</v>
      </c>
      <c r="BT21" s="16">
        <f t="shared" si="24"/>
        <v>0</v>
      </c>
      <c r="BU21" s="59"/>
      <c r="BV21" s="34">
        <f>SUM(BV22:BV23)</f>
        <v>0</v>
      </c>
      <c r="BW21" s="34">
        <f>SUM(BW22:BW23)</f>
        <v>0</v>
      </c>
      <c r="BX21" s="16">
        <f t="shared" si="41"/>
        <v>0</v>
      </c>
      <c r="BY21" s="25"/>
    </row>
    <row r="22" spans="1:77" ht="21.75" customHeight="1" hidden="1">
      <c r="A22" s="79" t="s">
        <v>44</v>
      </c>
      <c r="B22" s="43"/>
      <c r="C22" s="44"/>
      <c r="D22" s="45">
        <f t="shared" si="0"/>
        <v>0</v>
      </c>
      <c r="E22" s="46"/>
      <c r="F22" s="47">
        <f t="shared" si="2"/>
        <v>0</v>
      </c>
      <c r="G22" s="48">
        <f t="shared" si="2"/>
        <v>0</v>
      </c>
      <c r="H22" s="48">
        <f t="shared" si="3"/>
        <v>0</v>
      </c>
      <c r="I22" s="49"/>
      <c r="J22" s="50">
        <f t="shared" si="47"/>
        <v>0</v>
      </c>
      <c r="K22" s="51">
        <f t="shared" si="48"/>
        <v>0</v>
      </c>
      <c r="L22" s="51">
        <f t="shared" si="5"/>
        <v>0</v>
      </c>
      <c r="M22" s="52"/>
      <c r="N22" s="53"/>
      <c r="O22" s="44"/>
      <c r="P22" s="25">
        <f>O22-N22</f>
        <v>0</v>
      </c>
      <c r="Q22" s="25"/>
      <c r="R22" s="44"/>
      <c r="S22" s="44"/>
      <c r="T22" s="25">
        <f t="shared" si="9"/>
        <v>0</v>
      </c>
      <c r="U22" s="25" t="e">
        <f t="shared" si="10"/>
        <v>#DIV/0!</v>
      </c>
      <c r="V22" s="44"/>
      <c r="W22" s="44"/>
      <c r="X22" s="25">
        <f t="shared" si="27"/>
        <v>0</v>
      </c>
      <c r="Y22" s="25" t="e">
        <f t="shared" si="11"/>
        <v>#DIV/0!</v>
      </c>
      <c r="Z22" s="51">
        <f t="shared" si="43"/>
        <v>0</v>
      </c>
      <c r="AA22" s="51">
        <f t="shared" si="28"/>
        <v>0</v>
      </c>
      <c r="AB22" s="51">
        <f t="shared" si="29"/>
        <v>0</v>
      </c>
      <c r="AC22" s="51"/>
      <c r="AD22" s="44"/>
      <c r="AE22" s="44"/>
      <c r="AF22" s="25">
        <f t="shared" si="31"/>
        <v>0</v>
      </c>
      <c r="AG22" s="25"/>
      <c r="AH22" s="44"/>
      <c r="AI22" s="44"/>
      <c r="AJ22" s="16">
        <f t="shared" si="12"/>
        <v>0</v>
      </c>
      <c r="AK22" s="16" t="e">
        <f t="shared" si="13"/>
        <v>#DIV/0!</v>
      </c>
      <c r="AL22" s="44"/>
      <c r="AM22" s="44"/>
      <c r="AN22" s="25">
        <f t="shared" si="14"/>
        <v>0</v>
      </c>
      <c r="AO22" s="25" t="e">
        <f t="shared" si="15"/>
        <v>#DIV/0!</v>
      </c>
      <c r="AP22" s="55">
        <f t="shared" si="49"/>
        <v>0</v>
      </c>
      <c r="AQ22" s="56">
        <f t="shared" si="33"/>
        <v>0</v>
      </c>
      <c r="AR22" s="56">
        <f t="shared" si="16"/>
        <v>0</v>
      </c>
      <c r="AS22" s="57"/>
      <c r="AT22" s="50">
        <f t="shared" si="52"/>
        <v>0</v>
      </c>
      <c r="AU22" s="51">
        <f t="shared" si="35"/>
        <v>0</v>
      </c>
      <c r="AV22" s="51">
        <f t="shared" si="45"/>
        <v>0</v>
      </c>
      <c r="AW22" s="52"/>
      <c r="AX22" s="43"/>
      <c r="AY22" s="44"/>
      <c r="AZ22" s="25">
        <f t="shared" si="50"/>
        <v>0</v>
      </c>
      <c r="BA22" s="59" t="e">
        <f t="shared" si="46"/>
        <v>#DIV/0!</v>
      </c>
      <c r="BB22" s="43"/>
      <c r="BC22" s="44">
        <v>0</v>
      </c>
      <c r="BD22" s="25">
        <f t="shared" si="19"/>
        <v>0</v>
      </c>
      <c r="BE22" s="41"/>
      <c r="BF22" s="53"/>
      <c r="BG22" s="44"/>
      <c r="BH22" s="25">
        <f t="shared" si="21"/>
        <v>0</v>
      </c>
      <c r="BI22" s="41" t="e">
        <f>BG22/BF22%</f>
        <v>#DIV/0!</v>
      </c>
      <c r="BJ22" s="58">
        <f t="shared" si="36"/>
        <v>0</v>
      </c>
      <c r="BK22" s="51">
        <f t="shared" si="37"/>
        <v>0</v>
      </c>
      <c r="BL22" s="51">
        <f t="shared" si="38"/>
        <v>0</v>
      </c>
      <c r="BM22" s="52"/>
      <c r="BN22" s="43"/>
      <c r="BO22" s="44"/>
      <c r="BP22" s="25">
        <f>BO22-BN22</f>
        <v>0</v>
      </c>
      <c r="BQ22" s="41"/>
      <c r="BR22" s="43"/>
      <c r="BS22" s="44"/>
      <c r="BT22" s="25">
        <f>BS22-BR22</f>
        <v>0</v>
      </c>
      <c r="BU22" s="59"/>
      <c r="BV22" s="44"/>
      <c r="BW22" s="44"/>
      <c r="BX22" s="25">
        <f>BW22-BV22</f>
        <v>0</v>
      </c>
      <c r="BY22" s="25"/>
    </row>
    <row r="23" spans="1:77" ht="21" customHeight="1" hidden="1">
      <c r="A23" s="81" t="s">
        <v>45</v>
      </c>
      <c r="B23" s="43"/>
      <c r="C23" s="44"/>
      <c r="D23" s="45">
        <f t="shared" si="0"/>
        <v>0</v>
      </c>
      <c r="E23" s="46"/>
      <c r="F23" s="47">
        <f t="shared" si="2"/>
        <v>0</v>
      </c>
      <c r="G23" s="48">
        <f t="shared" si="2"/>
        <v>0</v>
      </c>
      <c r="H23" s="48">
        <f t="shared" si="3"/>
        <v>0</v>
      </c>
      <c r="I23" s="49"/>
      <c r="J23" s="50">
        <f t="shared" si="47"/>
        <v>0</v>
      </c>
      <c r="K23" s="51">
        <f t="shared" si="48"/>
        <v>0</v>
      </c>
      <c r="L23" s="51">
        <f t="shared" si="5"/>
        <v>0</v>
      </c>
      <c r="M23" s="52"/>
      <c r="N23" s="53"/>
      <c r="O23" s="44"/>
      <c r="P23" s="25"/>
      <c r="Q23" s="25"/>
      <c r="R23" s="44"/>
      <c r="S23" s="44"/>
      <c r="T23" s="25">
        <f t="shared" si="9"/>
        <v>0</v>
      </c>
      <c r="U23" s="25" t="e">
        <f t="shared" si="10"/>
        <v>#DIV/0!</v>
      </c>
      <c r="V23" s="44"/>
      <c r="W23" s="44"/>
      <c r="X23" s="25">
        <f t="shared" si="27"/>
        <v>0</v>
      </c>
      <c r="Y23" s="25" t="e">
        <f t="shared" si="11"/>
        <v>#DIV/0!</v>
      </c>
      <c r="Z23" s="51">
        <f t="shared" si="43"/>
        <v>0</v>
      </c>
      <c r="AA23" s="51">
        <f t="shared" si="28"/>
        <v>0</v>
      </c>
      <c r="AB23" s="51">
        <f t="shared" si="29"/>
        <v>0</v>
      </c>
      <c r="AC23" s="51"/>
      <c r="AD23" s="44"/>
      <c r="AE23" s="44"/>
      <c r="AF23" s="25">
        <f t="shared" si="31"/>
        <v>0</v>
      </c>
      <c r="AG23" s="25"/>
      <c r="AH23" s="44"/>
      <c r="AI23" s="44"/>
      <c r="AJ23" s="16">
        <f t="shared" si="12"/>
        <v>0</v>
      </c>
      <c r="AK23" s="16" t="e">
        <f t="shared" si="13"/>
        <v>#DIV/0!</v>
      </c>
      <c r="AL23" s="44"/>
      <c r="AM23" s="44"/>
      <c r="AN23" s="25">
        <f t="shared" si="14"/>
        <v>0</v>
      </c>
      <c r="AO23" s="25" t="e">
        <f t="shared" si="15"/>
        <v>#DIV/0!</v>
      </c>
      <c r="AP23" s="55">
        <f t="shared" si="49"/>
        <v>0</v>
      </c>
      <c r="AQ23" s="56">
        <f t="shared" si="33"/>
        <v>0</v>
      </c>
      <c r="AR23" s="56">
        <f t="shared" si="16"/>
        <v>0</v>
      </c>
      <c r="AS23" s="57"/>
      <c r="AT23" s="50">
        <f t="shared" si="52"/>
        <v>0</v>
      </c>
      <c r="AU23" s="51">
        <f t="shared" si="35"/>
        <v>0</v>
      </c>
      <c r="AV23" s="51">
        <f t="shared" si="45"/>
        <v>0</v>
      </c>
      <c r="AW23" s="52"/>
      <c r="AX23" s="43"/>
      <c r="AY23" s="44"/>
      <c r="AZ23" s="25">
        <f t="shared" si="50"/>
        <v>0</v>
      </c>
      <c r="BA23" s="59" t="e">
        <f t="shared" si="46"/>
        <v>#DIV/0!</v>
      </c>
      <c r="BB23" s="43"/>
      <c r="BC23" s="44"/>
      <c r="BD23" s="25"/>
      <c r="BE23" s="41"/>
      <c r="BF23" s="53"/>
      <c r="BG23" s="44"/>
      <c r="BH23" s="25"/>
      <c r="BI23" s="41"/>
      <c r="BJ23" s="58">
        <f t="shared" si="36"/>
        <v>0</v>
      </c>
      <c r="BK23" s="51">
        <f t="shared" si="37"/>
        <v>0</v>
      </c>
      <c r="BL23" s="51">
        <f t="shared" si="38"/>
        <v>0</v>
      </c>
      <c r="BM23" s="52"/>
      <c r="BN23" s="43"/>
      <c r="BO23" s="44"/>
      <c r="BP23" s="25"/>
      <c r="BQ23" s="41"/>
      <c r="BR23" s="43"/>
      <c r="BS23" s="44"/>
      <c r="BT23" s="25"/>
      <c r="BU23" s="59"/>
      <c r="BV23" s="44"/>
      <c r="BW23" s="44"/>
      <c r="BX23" s="25"/>
      <c r="BY23" s="25"/>
    </row>
    <row r="24" spans="1:77" s="32" customFormat="1" ht="48" customHeight="1">
      <c r="A24" s="80" t="s">
        <v>46</v>
      </c>
      <c r="B24" s="33">
        <f>B25+B27+B28+B29+B30</f>
        <v>38516.4</v>
      </c>
      <c r="C24" s="34">
        <f>C25+C27+C28+C29+C30+C26</f>
        <v>22838.3</v>
      </c>
      <c r="D24" s="17">
        <f t="shared" si="0"/>
        <v>-15678.100000000002</v>
      </c>
      <c r="E24" s="18">
        <f t="shared" si="1"/>
        <v>59.29500160970392</v>
      </c>
      <c r="F24" s="19">
        <f t="shared" si="2"/>
        <v>16341.2</v>
      </c>
      <c r="G24" s="20">
        <f t="shared" si="2"/>
        <v>12228.9</v>
      </c>
      <c r="H24" s="20">
        <f t="shared" si="3"/>
        <v>-4112.300000000001</v>
      </c>
      <c r="I24" s="21">
        <f>G24/F24%</f>
        <v>74.83477345604973</v>
      </c>
      <c r="J24" s="35">
        <f t="shared" si="47"/>
        <v>6319.1</v>
      </c>
      <c r="K24" s="453">
        <f>SUM(O24+S24+W24)</f>
        <v>5458.5</v>
      </c>
      <c r="L24" s="453">
        <f t="shared" si="5"/>
        <v>-860.6000000000004</v>
      </c>
      <c r="M24" s="23">
        <f>K24/J24%</f>
        <v>86.38097197385703</v>
      </c>
      <c r="N24" s="36">
        <f>N25+N27+N28+N29+N30</f>
        <v>1837.2</v>
      </c>
      <c r="O24" s="34">
        <f>O25+O27+O28+O29+O30</f>
        <v>1202.3</v>
      </c>
      <c r="P24" s="16">
        <f aca="true" t="shared" si="53" ref="P24:P38">O24-N24</f>
        <v>-634.9000000000001</v>
      </c>
      <c r="Q24" s="16">
        <f>O24/N24%</f>
        <v>65.44197692140213</v>
      </c>
      <c r="R24" s="34">
        <f>R25+R27+R28+R29+R30</f>
        <v>1877.2</v>
      </c>
      <c r="S24" s="34">
        <f>S25+S27+S28+S29+S30</f>
        <v>1661.8</v>
      </c>
      <c r="T24" s="16">
        <f t="shared" si="9"/>
        <v>-215.4000000000001</v>
      </c>
      <c r="U24" s="16">
        <f t="shared" si="10"/>
        <v>88.52546345621137</v>
      </c>
      <c r="V24" s="34">
        <f>V25+V27+V28+V29+V30</f>
        <v>2604.7</v>
      </c>
      <c r="W24" s="34">
        <f>W25+W27+W28+W29+W30</f>
        <v>2594.3999999999996</v>
      </c>
      <c r="X24" s="16">
        <f t="shared" si="27"/>
        <v>-10.300000000000182</v>
      </c>
      <c r="Y24" s="16">
        <f t="shared" si="11"/>
        <v>99.60456098591008</v>
      </c>
      <c r="Z24" s="453">
        <f t="shared" si="43"/>
        <v>10022.1</v>
      </c>
      <c r="AA24" s="453">
        <f t="shared" si="28"/>
        <v>6770.4</v>
      </c>
      <c r="AB24" s="453">
        <f t="shared" si="29"/>
        <v>-3251.7000000000007</v>
      </c>
      <c r="AC24" s="453">
        <f>AA24/Z24%</f>
        <v>67.5547041039303</v>
      </c>
      <c r="AD24" s="34">
        <f>AD25+AD27+AD28+AD29+AD30</f>
        <v>3027.3</v>
      </c>
      <c r="AE24" s="34">
        <f>AE25+AE27+AE28+AE29+AE30</f>
        <v>1989.0000000000002</v>
      </c>
      <c r="AF24" s="16">
        <f t="shared" si="31"/>
        <v>-1038.3</v>
      </c>
      <c r="AG24" s="16">
        <f aca="true" t="shared" si="54" ref="AG24:AG32">AE24/AD24%</f>
        <v>65.70211079179467</v>
      </c>
      <c r="AH24" s="34">
        <f>AH25+AH27+AH28+AH29+AH30</f>
        <v>3137.4</v>
      </c>
      <c r="AI24" s="34">
        <f>AI25+AI27+AI28+AI29+AI30</f>
        <v>1032.7</v>
      </c>
      <c r="AJ24" s="16">
        <f t="shared" si="12"/>
        <v>-2104.7</v>
      </c>
      <c r="AK24" s="16">
        <f t="shared" si="13"/>
        <v>32.91579014470581</v>
      </c>
      <c r="AL24" s="34">
        <f>AL25+AL27+AL28+AL29+AL30</f>
        <v>3857.4</v>
      </c>
      <c r="AM24" s="34">
        <f>AM25+AM27+AM28+AM29+AM30</f>
        <v>3748.7</v>
      </c>
      <c r="AN24" s="16">
        <f t="shared" si="14"/>
        <v>-108.70000000000027</v>
      </c>
      <c r="AO24" s="16">
        <f t="shared" si="15"/>
        <v>97.1820397158708</v>
      </c>
      <c r="AP24" s="26">
        <f t="shared" si="49"/>
        <v>26693.300000000003</v>
      </c>
      <c r="AQ24" s="27">
        <f t="shared" si="49"/>
        <v>20305.2</v>
      </c>
      <c r="AR24" s="27">
        <f t="shared" si="16"/>
        <v>-6388.100000000002</v>
      </c>
      <c r="AS24" s="28">
        <f>AQ24/AP24%</f>
        <v>76.06852655909908</v>
      </c>
      <c r="AT24" s="35">
        <f t="shared" si="52"/>
        <v>10352.1</v>
      </c>
      <c r="AU24" s="453">
        <f>SUM(AY24+BC24+BG24)</f>
        <v>8076.3</v>
      </c>
      <c r="AV24" s="453">
        <f t="shared" si="45"/>
        <v>-2275.8</v>
      </c>
      <c r="AW24" s="29">
        <f>AU24/AT24%</f>
        <v>78.01605471353639</v>
      </c>
      <c r="AX24" s="33">
        <f>AX25+AX27+AX28+AX29+AX30</f>
        <v>3177.3</v>
      </c>
      <c r="AY24" s="34">
        <f>AY25+AY27+AY28+AY29+AY30</f>
        <v>1898</v>
      </c>
      <c r="AZ24" s="16">
        <f t="shared" si="50"/>
        <v>-1279.3000000000002</v>
      </c>
      <c r="BA24" s="31">
        <f t="shared" si="46"/>
        <v>59.736254052182666</v>
      </c>
      <c r="BB24" s="33">
        <f>BB25+BB27+BB28+BB29+BB30</f>
        <v>3277.4</v>
      </c>
      <c r="BC24" s="34">
        <f>BC25+BC27+BC28+BC29+BC30</f>
        <v>3081.0000000000005</v>
      </c>
      <c r="BD24" s="16">
        <f>BC24-BB24</f>
        <v>-196.39999999999964</v>
      </c>
      <c r="BE24" s="30">
        <f>BC24/BB24%</f>
        <v>94.00744492585588</v>
      </c>
      <c r="BF24" s="36">
        <f>BF25+BF27+BF28+BF29+BF30</f>
        <v>3897.4</v>
      </c>
      <c r="BG24" s="36">
        <f>BG25+BG27+BG28+BG29+BG30</f>
        <v>3097.3</v>
      </c>
      <c r="BH24" s="16">
        <f>BG24-BF24</f>
        <v>-800.0999999999999</v>
      </c>
      <c r="BI24" s="30">
        <f>BG24/BF24%</f>
        <v>79.47092933750706</v>
      </c>
      <c r="BJ24" s="38">
        <f t="shared" si="36"/>
        <v>11823.100000000002</v>
      </c>
      <c r="BK24" s="453">
        <f t="shared" si="37"/>
        <v>2533.1</v>
      </c>
      <c r="BL24" s="453">
        <f t="shared" si="38"/>
        <v>-9290.000000000002</v>
      </c>
      <c r="BM24" s="23">
        <f>BK24/BJ24%</f>
        <v>21.425006977865362</v>
      </c>
      <c r="BN24" s="36">
        <f>BN25+BN27+BN28+BN29+BN30</f>
        <v>3527.3</v>
      </c>
      <c r="BO24" s="36">
        <f>BO25+BO27+BO28+BO29+BO30+BO26</f>
        <v>2533.1</v>
      </c>
      <c r="BP24" s="16">
        <f>BO24-BN24</f>
        <v>-994.2000000000003</v>
      </c>
      <c r="BQ24" s="41">
        <f>BO24/BN24%</f>
        <v>71.81413545771552</v>
      </c>
      <c r="BR24" s="36">
        <f>BR25+BR27+BR28+BR29+BR30</f>
        <v>3927.4</v>
      </c>
      <c r="BS24" s="36">
        <f>BS25+BS27+BS28+BS29+BS30</f>
        <v>0</v>
      </c>
      <c r="BT24" s="16">
        <f>BS24-BR24</f>
        <v>-3927.4</v>
      </c>
      <c r="BU24" s="31">
        <f>BS24/BR24%</f>
        <v>0</v>
      </c>
      <c r="BV24" s="36">
        <f>BV25+BV27+BV28+BV29+BV30</f>
        <v>4368.400000000001</v>
      </c>
      <c r="BW24" s="36">
        <f>BW25+BW27+BW28+BW29+BW30</f>
        <v>0</v>
      </c>
      <c r="BX24" s="16">
        <f>BW24-BV24</f>
        <v>-4368.400000000001</v>
      </c>
      <c r="BY24" s="16">
        <f>BW24/BV24%</f>
        <v>0</v>
      </c>
    </row>
    <row r="25" spans="1:77" ht="37.5" customHeight="1" hidden="1">
      <c r="A25" s="82" t="s">
        <v>47</v>
      </c>
      <c r="B25" s="83"/>
      <c r="C25" s="84"/>
      <c r="D25" s="45">
        <f t="shared" si="0"/>
        <v>0</v>
      </c>
      <c r="E25" s="46"/>
      <c r="F25" s="47">
        <f t="shared" si="2"/>
        <v>0</v>
      </c>
      <c r="G25" s="48">
        <f t="shared" si="2"/>
        <v>0</v>
      </c>
      <c r="H25" s="48">
        <f t="shared" si="3"/>
        <v>0</v>
      </c>
      <c r="I25" s="49"/>
      <c r="J25" s="50">
        <f t="shared" si="47"/>
        <v>0</v>
      </c>
      <c r="K25" s="51">
        <f t="shared" si="48"/>
        <v>0</v>
      </c>
      <c r="L25" s="51">
        <f t="shared" si="5"/>
        <v>0</v>
      </c>
      <c r="M25" s="52"/>
      <c r="N25" s="85"/>
      <c r="O25" s="84"/>
      <c r="P25" s="16">
        <f t="shared" si="53"/>
        <v>0</v>
      </c>
      <c r="Q25" s="16"/>
      <c r="R25" s="84"/>
      <c r="S25" s="84"/>
      <c r="T25" s="25">
        <f t="shared" si="9"/>
        <v>0</v>
      </c>
      <c r="U25" s="25" t="e">
        <f t="shared" si="10"/>
        <v>#DIV/0!</v>
      </c>
      <c r="V25" s="84"/>
      <c r="W25" s="84"/>
      <c r="X25" s="25">
        <f t="shared" si="27"/>
        <v>0</v>
      </c>
      <c r="Y25" s="25" t="e">
        <f t="shared" si="11"/>
        <v>#DIV/0!</v>
      </c>
      <c r="Z25" s="51">
        <f t="shared" si="43"/>
        <v>0</v>
      </c>
      <c r="AA25" s="51">
        <f t="shared" si="28"/>
        <v>0</v>
      </c>
      <c r="AB25" s="51">
        <f t="shared" si="29"/>
        <v>0</v>
      </c>
      <c r="AC25" s="51"/>
      <c r="AD25" s="84"/>
      <c r="AE25" s="84"/>
      <c r="AF25" s="16">
        <f t="shared" si="31"/>
        <v>0</v>
      </c>
      <c r="AG25" s="16" t="e">
        <f t="shared" si="54"/>
        <v>#DIV/0!</v>
      </c>
      <c r="AH25" s="84"/>
      <c r="AI25" s="84"/>
      <c r="AJ25" s="16">
        <f t="shared" si="12"/>
        <v>0</v>
      </c>
      <c r="AK25" s="16" t="e">
        <f t="shared" si="13"/>
        <v>#DIV/0!</v>
      </c>
      <c r="AL25" s="84"/>
      <c r="AM25" s="84"/>
      <c r="AN25" s="25">
        <f t="shared" si="14"/>
        <v>0</v>
      </c>
      <c r="AO25" s="25" t="e">
        <f t="shared" si="15"/>
        <v>#DIV/0!</v>
      </c>
      <c r="AP25" s="26">
        <f t="shared" si="49"/>
        <v>0</v>
      </c>
      <c r="AQ25" s="56">
        <f t="shared" si="49"/>
        <v>0</v>
      </c>
      <c r="AR25" s="56">
        <f t="shared" si="16"/>
        <v>0</v>
      </c>
      <c r="AS25" s="57"/>
      <c r="AT25" s="50">
        <f t="shared" si="52"/>
        <v>0</v>
      </c>
      <c r="AU25" s="51">
        <f t="shared" si="35"/>
        <v>0</v>
      </c>
      <c r="AV25" s="51">
        <f t="shared" si="45"/>
        <v>0</v>
      </c>
      <c r="AW25" s="52"/>
      <c r="AX25" s="83"/>
      <c r="AY25" s="84"/>
      <c r="AZ25" s="25">
        <f t="shared" si="50"/>
        <v>0</v>
      </c>
      <c r="BA25" s="59" t="e">
        <f t="shared" si="46"/>
        <v>#DIV/0!</v>
      </c>
      <c r="BB25" s="83"/>
      <c r="BC25" s="84"/>
      <c r="BD25" s="25"/>
      <c r="BE25" s="41"/>
      <c r="BF25" s="85"/>
      <c r="BG25" s="84"/>
      <c r="BH25" s="25"/>
      <c r="BI25" s="30"/>
      <c r="BJ25" s="58">
        <f t="shared" si="36"/>
        <v>0</v>
      </c>
      <c r="BK25" s="51">
        <f t="shared" si="37"/>
        <v>0</v>
      </c>
      <c r="BL25" s="51">
        <f t="shared" si="38"/>
        <v>0</v>
      </c>
      <c r="BM25" s="52"/>
      <c r="BN25" s="83"/>
      <c r="BO25" s="84"/>
      <c r="BP25" s="25"/>
      <c r="BQ25" s="41"/>
      <c r="BR25" s="83"/>
      <c r="BS25" s="84"/>
      <c r="BT25" s="25"/>
      <c r="BU25" s="31"/>
      <c r="BV25" s="84"/>
      <c r="BW25" s="84"/>
      <c r="BX25" s="25"/>
      <c r="BY25" s="16" t="e">
        <f>BW25/BV25%</f>
        <v>#DIV/0!</v>
      </c>
    </row>
    <row r="26" spans="1:83" ht="37.5" customHeight="1">
      <c r="A26" s="82" t="s">
        <v>159</v>
      </c>
      <c r="B26" s="83"/>
      <c r="C26" s="44">
        <f aca="true" t="shared" si="55" ref="B26:C30">K26+AA26+AU26+BK26</f>
        <v>0.6</v>
      </c>
      <c r="D26" s="45"/>
      <c r="E26" s="46"/>
      <c r="F26" s="47"/>
      <c r="G26" s="48"/>
      <c r="H26" s="48"/>
      <c r="I26" s="49"/>
      <c r="J26" s="50"/>
      <c r="K26" s="51"/>
      <c r="L26" s="51"/>
      <c r="M26" s="52"/>
      <c r="N26" s="85"/>
      <c r="O26" s="84"/>
      <c r="P26" s="16"/>
      <c r="Q26" s="16"/>
      <c r="R26" s="84"/>
      <c r="S26" s="84"/>
      <c r="T26" s="25"/>
      <c r="U26" s="25"/>
      <c r="V26" s="84"/>
      <c r="W26" s="84"/>
      <c r="X26" s="25"/>
      <c r="Y26" s="25"/>
      <c r="Z26" s="51"/>
      <c r="AA26" s="51"/>
      <c r="AB26" s="51"/>
      <c r="AC26" s="51"/>
      <c r="AD26" s="84"/>
      <c r="AE26" s="84"/>
      <c r="AF26" s="16"/>
      <c r="AG26" s="16"/>
      <c r="AH26" s="84"/>
      <c r="AI26" s="84"/>
      <c r="AJ26" s="16"/>
      <c r="AK26" s="16"/>
      <c r="AL26" s="84"/>
      <c r="AM26" s="84"/>
      <c r="AN26" s="25"/>
      <c r="AO26" s="25"/>
      <c r="AP26" s="26"/>
      <c r="AQ26" s="56"/>
      <c r="AR26" s="56"/>
      <c r="AS26" s="57"/>
      <c r="AT26" s="50"/>
      <c r="AU26" s="51"/>
      <c r="AV26" s="51"/>
      <c r="AW26" s="52"/>
      <c r="AX26" s="83"/>
      <c r="AY26" s="84"/>
      <c r="AZ26" s="25"/>
      <c r="BA26" s="59"/>
      <c r="BB26" s="83"/>
      <c r="BC26" s="84"/>
      <c r="BD26" s="25"/>
      <c r="BE26" s="41"/>
      <c r="BF26" s="85"/>
      <c r="BG26" s="84"/>
      <c r="BH26" s="25"/>
      <c r="BI26" s="30"/>
      <c r="BJ26" s="58"/>
      <c r="BK26" s="51">
        <f t="shared" si="37"/>
        <v>0.6</v>
      </c>
      <c r="BL26" s="51"/>
      <c r="BM26" s="52"/>
      <c r="BN26" s="83"/>
      <c r="BO26" s="84">
        <v>0.6</v>
      </c>
      <c r="BP26" s="25"/>
      <c r="BQ26" s="41"/>
      <c r="BR26" s="83"/>
      <c r="BS26" s="84"/>
      <c r="BT26" s="25"/>
      <c r="BU26" s="31"/>
      <c r="BV26" s="84"/>
      <c r="BW26" s="84"/>
      <c r="BX26" s="25"/>
      <c r="BY26" s="16"/>
      <c r="CE26" s="84"/>
    </row>
    <row r="27" spans="1:77" s="86" customFormat="1" ht="23.25" customHeight="1">
      <c r="A27" s="82" t="s">
        <v>48</v>
      </c>
      <c r="B27" s="43">
        <f t="shared" si="55"/>
        <v>30310.7</v>
      </c>
      <c r="C27" s="44">
        <f t="shared" si="55"/>
        <v>16287.300000000001</v>
      </c>
      <c r="D27" s="454">
        <f t="shared" si="0"/>
        <v>-14023.4</v>
      </c>
      <c r="E27" s="46">
        <f t="shared" si="1"/>
        <v>53.73448980063146</v>
      </c>
      <c r="F27" s="47">
        <f t="shared" si="2"/>
        <v>12200</v>
      </c>
      <c r="G27" s="48">
        <f t="shared" si="2"/>
        <v>8191.6</v>
      </c>
      <c r="H27" s="48">
        <f t="shared" si="3"/>
        <v>-4008.3999999999996</v>
      </c>
      <c r="I27" s="49">
        <f aca="true" t="shared" si="56" ref="I27:I34">G27/F27%</f>
        <v>67.14426229508197</v>
      </c>
      <c r="J27" s="50">
        <f t="shared" si="47"/>
        <v>4210</v>
      </c>
      <c r="K27" s="51">
        <f t="shared" si="48"/>
        <v>3389.3999999999996</v>
      </c>
      <c r="L27" s="51">
        <f t="shared" si="5"/>
        <v>-820.6000000000004</v>
      </c>
      <c r="M27" s="52">
        <f aca="true" t="shared" si="57" ref="M27:M38">K27/J27%</f>
        <v>80.50831353919239</v>
      </c>
      <c r="N27" s="53">
        <v>1160</v>
      </c>
      <c r="O27" s="44">
        <v>830.3</v>
      </c>
      <c r="P27" s="25">
        <f t="shared" si="53"/>
        <v>-329.70000000000005</v>
      </c>
      <c r="Q27" s="25">
        <f>O27/N27%</f>
        <v>71.57758620689656</v>
      </c>
      <c r="R27" s="44">
        <v>1200</v>
      </c>
      <c r="S27" s="44">
        <v>736</v>
      </c>
      <c r="T27" s="25">
        <f t="shared" si="9"/>
        <v>-464</v>
      </c>
      <c r="U27" s="25">
        <f t="shared" si="10"/>
        <v>61.333333333333336</v>
      </c>
      <c r="V27" s="44">
        <v>1850</v>
      </c>
      <c r="W27" s="44">
        <v>1823.1</v>
      </c>
      <c r="X27" s="25">
        <f t="shared" si="27"/>
        <v>-26.90000000000009</v>
      </c>
      <c r="Y27" s="25">
        <f t="shared" si="11"/>
        <v>98.54594594594595</v>
      </c>
      <c r="Z27" s="51">
        <f t="shared" si="43"/>
        <v>7990</v>
      </c>
      <c r="AA27" s="51">
        <f t="shared" si="28"/>
        <v>4802.200000000001</v>
      </c>
      <c r="AB27" s="51">
        <f t="shared" si="29"/>
        <v>-3187.7999999999993</v>
      </c>
      <c r="AC27" s="51">
        <f>AA27/Z27%</f>
        <v>60.1026282853567</v>
      </c>
      <c r="AD27" s="44">
        <v>2350</v>
      </c>
      <c r="AE27" s="44">
        <v>1391.2</v>
      </c>
      <c r="AF27" s="25">
        <f t="shared" si="31"/>
        <v>-958.8</v>
      </c>
      <c r="AG27" s="25">
        <f t="shared" si="54"/>
        <v>59.2</v>
      </c>
      <c r="AH27" s="44">
        <v>2460</v>
      </c>
      <c r="AI27" s="44">
        <v>708.1</v>
      </c>
      <c r="AJ27" s="25">
        <f t="shared" si="12"/>
        <v>-1751.9</v>
      </c>
      <c r="AK27" s="25">
        <f t="shared" si="13"/>
        <v>28.784552845528456</v>
      </c>
      <c r="AL27" s="44">
        <v>3180</v>
      </c>
      <c r="AM27" s="44">
        <v>2702.9</v>
      </c>
      <c r="AN27" s="25">
        <f t="shared" si="14"/>
        <v>-477.0999999999999</v>
      </c>
      <c r="AO27" s="25">
        <f t="shared" si="15"/>
        <v>84.99685534591195</v>
      </c>
      <c r="AP27" s="55">
        <f t="shared" si="49"/>
        <v>20520</v>
      </c>
      <c r="AQ27" s="56">
        <f t="shared" si="49"/>
        <v>14416.7</v>
      </c>
      <c r="AR27" s="56">
        <f t="shared" si="16"/>
        <v>-6103.299999999999</v>
      </c>
      <c r="AS27" s="57">
        <f aca="true" t="shared" si="58" ref="AS27:AS38">AQ27/AP27%</f>
        <v>70.25682261208578</v>
      </c>
      <c r="AT27" s="50">
        <f t="shared" si="52"/>
        <v>8320</v>
      </c>
      <c r="AU27" s="51">
        <f t="shared" si="35"/>
        <v>6225.1</v>
      </c>
      <c r="AV27" s="51">
        <f t="shared" si="45"/>
        <v>-2094.8999999999996</v>
      </c>
      <c r="AW27" s="52">
        <f>AU27/AT27%</f>
        <v>74.82091346153847</v>
      </c>
      <c r="AX27" s="43">
        <v>2500</v>
      </c>
      <c r="AY27" s="44">
        <v>1324.4</v>
      </c>
      <c r="AZ27" s="25">
        <f t="shared" si="50"/>
        <v>-1175.6</v>
      </c>
      <c r="BA27" s="59">
        <f t="shared" si="46"/>
        <v>52.976000000000006</v>
      </c>
      <c r="BB27" s="43">
        <v>2600</v>
      </c>
      <c r="BC27" s="44">
        <v>2403.4</v>
      </c>
      <c r="BD27" s="25">
        <f>BC27-BB27</f>
        <v>-196.5999999999999</v>
      </c>
      <c r="BE27" s="41">
        <f>BC27/BB27%</f>
        <v>92.43846153846154</v>
      </c>
      <c r="BF27" s="53">
        <v>3220</v>
      </c>
      <c r="BG27" s="44">
        <v>2497.3</v>
      </c>
      <c r="BH27" s="25">
        <f>BG27-BF27</f>
        <v>-722.6999999999998</v>
      </c>
      <c r="BI27" s="41">
        <f>BG27/BF27%</f>
        <v>77.55590062111801</v>
      </c>
      <c r="BJ27" s="58">
        <f t="shared" si="36"/>
        <v>9790.7</v>
      </c>
      <c r="BK27" s="51">
        <f t="shared" si="37"/>
        <v>1870.6</v>
      </c>
      <c r="BL27" s="51">
        <f t="shared" si="38"/>
        <v>-7920.1</v>
      </c>
      <c r="BM27" s="52">
        <f>BK27/BJ27%</f>
        <v>19.10588619812679</v>
      </c>
      <c r="BN27" s="43">
        <v>2850</v>
      </c>
      <c r="BO27" s="44">
        <v>1870.6</v>
      </c>
      <c r="BP27" s="16">
        <f>BO27-BN27</f>
        <v>-979.4000000000001</v>
      </c>
      <c r="BQ27" s="41">
        <f>BO27/BN27%</f>
        <v>65.63508771929824</v>
      </c>
      <c r="BR27" s="43">
        <v>3250</v>
      </c>
      <c r="BS27" s="44"/>
      <c r="BT27" s="25">
        <f>BS27-BR27</f>
        <v>-3250</v>
      </c>
      <c r="BU27" s="59">
        <f>BS27/BR27%</f>
        <v>0</v>
      </c>
      <c r="BV27" s="44">
        <v>3690.7</v>
      </c>
      <c r="BW27" s="44"/>
      <c r="BX27" s="25">
        <f>BW27-BV27</f>
        <v>-3690.7</v>
      </c>
      <c r="BY27" s="16">
        <f>BW27/BV27%</f>
        <v>0</v>
      </c>
    </row>
    <row r="28" spans="1:77" s="2" customFormat="1" ht="22.5" customHeight="1">
      <c r="A28" s="79" t="s">
        <v>49</v>
      </c>
      <c r="B28" s="43">
        <f t="shared" si="55"/>
        <v>7875.599999999999</v>
      </c>
      <c r="C28" s="44">
        <f t="shared" si="55"/>
        <v>6121.5</v>
      </c>
      <c r="D28" s="25">
        <f t="shared" si="0"/>
        <v>-1754.0999999999995</v>
      </c>
      <c r="E28" s="46">
        <f t="shared" si="1"/>
        <v>77.72741124485754</v>
      </c>
      <c r="F28" s="47">
        <f t="shared" si="2"/>
        <v>3937.5</v>
      </c>
      <c r="G28" s="48">
        <f t="shared" si="2"/>
        <v>3706.8999999999996</v>
      </c>
      <c r="H28" s="48">
        <f t="shared" si="3"/>
        <v>-230.60000000000036</v>
      </c>
      <c r="I28" s="49">
        <f t="shared" si="56"/>
        <v>94.14349206349205</v>
      </c>
      <c r="J28" s="50">
        <f t="shared" si="47"/>
        <v>1968.6000000000001</v>
      </c>
      <c r="K28" s="51">
        <f t="shared" si="48"/>
        <v>1894.8</v>
      </c>
      <c r="L28" s="51">
        <f t="shared" si="5"/>
        <v>-73.80000000000018</v>
      </c>
      <c r="M28" s="52">
        <f t="shared" si="57"/>
        <v>96.25114294422431</v>
      </c>
      <c r="N28" s="87">
        <v>656.2</v>
      </c>
      <c r="O28" s="88">
        <v>279.8</v>
      </c>
      <c r="P28" s="25">
        <f t="shared" si="53"/>
        <v>-376.40000000000003</v>
      </c>
      <c r="Q28" s="25">
        <f>O28/N28%</f>
        <v>42.63943919536727</v>
      </c>
      <c r="R28" s="88">
        <v>656.2</v>
      </c>
      <c r="S28" s="88">
        <v>910.5</v>
      </c>
      <c r="T28" s="25">
        <f t="shared" si="9"/>
        <v>254.29999999999995</v>
      </c>
      <c r="U28" s="25">
        <f t="shared" si="10"/>
        <v>138.75342883267297</v>
      </c>
      <c r="V28" s="88">
        <v>656.2</v>
      </c>
      <c r="W28" s="88">
        <v>704.5</v>
      </c>
      <c r="X28" s="25">
        <f t="shared" si="27"/>
        <v>48.299999999999955</v>
      </c>
      <c r="Y28" s="25">
        <f t="shared" si="11"/>
        <v>107.36056080463273</v>
      </c>
      <c r="Z28" s="51">
        <f t="shared" si="43"/>
        <v>1968.8999999999999</v>
      </c>
      <c r="AA28" s="51">
        <f t="shared" si="28"/>
        <v>1812.1</v>
      </c>
      <c r="AB28" s="51">
        <f t="shared" si="29"/>
        <v>-156.79999999999995</v>
      </c>
      <c r="AC28" s="51">
        <f>AA28/Z28%</f>
        <v>92.03616232414038</v>
      </c>
      <c r="AD28" s="88">
        <v>656.3</v>
      </c>
      <c r="AE28" s="88">
        <v>573.6</v>
      </c>
      <c r="AF28" s="25">
        <f t="shared" si="31"/>
        <v>-82.69999999999993</v>
      </c>
      <c r="AG28" s="25">
        <f t="shared" si="54"/>
        <v>87.39905531007162</v>
      </c>
      <c r="AH28" s="88">
        <v>656.3</v>
      </c>
      <c r="AI28" s="88">
        <v>219.9</v>
      </c>
      <c r="AJ28" s="25">
        <f t="shared" si="12"/>
        <v>-436.4</v>
      </c>
      <c r="AK28" s="25">
        <f t="shared" si="13"/>
        <v>33.506018589059885</v>
      </c>
      <c r="AL28" s="88">
        <v>656.3</v>
      </c>
      <c r="AM28" s="88">
        <v>1018.6</v>
      </c>
      <c r="AN28" s="25">
        <f t="shared" si="14"/>
        <v>362.30000000000007</v>
      </c>
      <c r="AO28" s="25">
        <f t="shared" si="15"/>
        <v>155.20341307328965</v>
      </c>
      <c r="AP28" s="55">
        <f t="shared" si="49"/>
        <v>5906.4</v>
      </c>
      <c r="AQ28" s="56">
        <f t="shared" si="49"/>
        <v>5497.5</v>
      </c>
      <c r="AR28" s="56">
        <f t="shared" si="16"/>
        <v>-408.89999999999964</v>
      </c>
      <c r="AS28" s="57">
        <f t="shared" si="58"/>
        <v>93.07700121901667</v>
      </c>
      <c r="AT28" s="50">
        <f t="shared" si="52"/>
        <v>1968.8999999999999</v>
      </c>
      <c r="AU28" s="51">
        <f t="shared" si="35"/>
        <v>1790.6</v>
      </c>
      <c r="AV28" s="51">
        <f t="shared" si="45"/>
        <v>-178.29999999999995</v>
      </c>
      <c r="AW28" s="52">
        <f>AU28/AT28%</f>
        <v>90.94418203057545</v>
      </c>
      <c r="AX28" s="89">
        <v>656.3</v>
      </c>
      <c r="AY28" s="88">
        <v>562.5</v>
      </c>
      <c r="AZ28" s="25">
        <f t="shared" si="50"/>
        <v>-93.79999999999995</v>
      </c>
      <c r="BA28" s="59">
        <f t="shared" si="46"/>
        <v>85.70775559957337</v>
      </c>
      <c r="BB28" s="89">
        <v>656.3</v>
      </c>
      <c r="BC28" s="88">
        <v>656.2</v>
      </c>
      <c r="BD28" s="25">
        <f>BC28-BB28</f>
        <v>-0.09999999999990905</v>
      </c>
      <c r="BE28" s="41">
        <f>BC28/BB28%</f>
        <v>99.9847630656712</v>
      </c>
      <c r="BF28" s="87">
        <v>656.3</v>
      </c>
      <c r="BG28" s="88">
        <v>571.9</v>
      </c>
      <c r="BH28" s="25">
        <f>BG28-BF28</f>
        <v>-84.39999999999998</v>
      </c>
      <c r="BI28" s="41">
        <f>BG28/BF28%</f>
        <v>87.1400274264818</v>
      </c>
      <c r="BJ28" s="58">
        <f t="shared" si="36"/>
        <v>1969.1999999999998</v>
      </c>
      <c r="BK28" s="51">
        <f t="shared" si="37"/>
        <v>624</v>
      </c>
      <c r="BL28" s="51">
        <f t="shared" si="38"/>
        <v>-1345.1999999999998</v>
      </c>
      <c r="BM28" s="52">
        <f>BK28/BJ28%</f>
        <v>31.687995124923834</v>
      </c>
      <c r="BN28" s="89">
        <v>656.3</v>
      </c>
      <c r="BO28" s="88">
        <v>624</v>
      </c>
      <c r="BP28" s="16">
        <f>BO28-BN28</f>
        <v>-32.299999999999955</v>
      </c>
      <c r="BQ28" s="41">
        <f>BO28/BN28%</f>
        <v>95.07847021179339</v>
      </c>
      <c r="BR28" s="89">
        <v>656.3</v>
      </c>
      <c r="BS28" s="88"/>
      <c r="BT28" s="25">
        <f>BS28-BR28</f>
        <v>-656.3</v>
      </c>
      <c r="BU28" s="59">
        <f>BS28/BR28%</f>
        <v>0</v>
      </c>
      <c r="BV28" s="88">
        <v>656.6</v>
      </c>
      <c r="BW28" s="88"/>
      <c r="BX28" s="25">
        <f>BW28-BV28</f>
        <v>-656.6</v>
      </c>
      <c r="BY28" s="25">
        <f aca="true" t="shared" si="59" ref="BY28:BY38">BW28/BV28%</f>
        <v>0</v>
      </c>
    </row>
    <row r="29" spans="1:77" ht="38.25" customHeight="1">
      <c r="A29" s="79" t="s">
        <v>50</v>
      </c>
      <c r="B29" s="43">
        <f t="shared" si="55"/>
        <v>77.5</v>
      </c>
      <c r="C29" s="44">
        <f t="shared" si="55"/>
        <v>130.3</v>
      </c>
      <c r="D29" s="45">
        <f t="shared" si="0"/>
        <v>52.80000000000001</v>
      </c>
      <c r="E29" s="46">
        <f t="shared" si="1"/>
        <v>168.1290322580645</v>
      </c>
      <c r="F29" s="47">
        <f t="shared" si="2"/>
        <v>77.5</v>
      </c>
      <c r="G29" s="48">
        <f t="shared" si="2"/>
        <v>130.3</v>
      </c>
      <c r="H29" s="48">
        <f t="shared" si="3"/>
        <v>52.80000000000001</v>
      </c>
      <c r="I29" s="49">
        <f>G29/F29%</f>
        <v>168.1290322580645</v>
      </c>
      <c r="J29" s="50">
        <f t="shared" si="47"/>
        <v>77.5</v>
      </c>
      <c r="K29" s="51">
        <f t="shared" si="48"/>
        <v>130.3</v>
      </c>
      <c r="L29" s="51">
        <f t="shared" si="5"/>
        <v>52.80000000000001</v>
      </c>
      <c r="M29" s="52">
        <f t="shared" si="57"/>
        <v>168.1290322580645</v>
      </c>
      <c r="N29" s="87"/>
      <c r="O29" s="88">
        <v>72.7</v>
      </c>
      <c r="P29" s="25">
        <f t="shared" si="53"/>
        <v>72.7</v>
      </c>
      <c r="Q29" s="25"/>
      <c r="R29" s="88"/>
      <c r="S29" s="88"/>
      <c r="T29" s="25">
        <f t="shared" si="9"/>
        <v>0</v>
      </c>
      <c r="U29" s="25"/>
      <c r="V29" s="88">
        <v>77.5</v>
      </c>
      <c r="W29" s="88">
        <v>57.6</v>
      </c>
      <c r="X29" s="25">
        <f t="shared" si="27"/>
        <v>-19.9</v>
      </c>
      <c r="Y29" s="25"/>
      <c r="Z29" s="51">
        <f t="shared" si="43"/>
        <v>0</v>
      </c>
      <c r="AA29" s="51">
        <f t="shared" si="28"/>
        <v>0</v>
      </c>
      <c r="AB29" s="51">
        <f t="shared" si="29"/>
        <v>0</v>
      </c>
      <c r="AC29" s="51"/>
      <c r="AD29" s="88"/>
      <c r="AE29" s="88"/>
      <c r="AF29" s="25">
        <f t="shared" si="31"/>
        <v>0</v>
      </c>
      <c r="AG29" s="25"/>
      <c r="AH29" s="88"/>
      <c r="AI29" s="88"/>
      <c r="AJ29" s="25">
        <f t="shared" si="12"/>
        <v>0</v>
      </c>
      <c r="AK29" s="25"/>
      <c r="AL29" s="88"/>
      <c r="AM29" s="88"/>
      <c r="AN29" s="25">
        <f t="shared" si="14"/>
        <v>0</v>
      </c>
      <c r="AO29" s="25"/>
      <c r="AP29" s="55">
        <f t="shared" si="49"/>
        <v>77.5</v>
      </c>
      <c r="AQ29" s="56">
        <f t="shared" si="49"/>
        <v>130.3</v>
      </c>
      <c r="AR29" s="56">
        <f t="shared" si="16"/>
        <v>52.80000000000001</v>
      </c>
      <c r="AS29" s="57">
        <f t="shared" si="58"/>
        <v>168.1290322580645</v>
      </c>
      <c r="AT29" s="50">
        <f t="shared" si="52"/>
        <v>0</v>
      </c>
      <c r="AU29" s="51">
        <f t="shared" si="35"/>
        <v>0</v>
      </c>
      <c r="AV29" s="51">
        <f t="shared" si="45"/>
        <v>0</v>
      </c>
      <c r="AW29" s="52"/>
      <c r="AX29" s="89"/>
      <c r="AY29" s="88">
        <v>0</v>
      </c>
      <c r="AZ29" s="25">
        <f t="shared" si="50"/>
        <v>0</v>
      </c>
      <c r="BA29" s="59"/>
      <c r="BB29" s="89"/>
      <c r="BC29" s="88"/>
      <c r="BD29" s="25">
        <f>BC29-BB29</f>
        <v>0</v>
      </c>
      <c r="BE29" s="41"/>
      <c r="BF29" s="87"/>
      <c r="BG29" s="88"/>
      <c r="BH29" s="25">
        <f>BG29-BF29</f>
        <v>0</v>
      </c>
      <c r="BI29" s="41"/>
      <c r="BJ29" s="58">
        <f t="shared" si="36"/>
        <v>0</v>
      </c>
      <c r="BK29" s="51">
        <f t="shared" si="37"/>
        <v>0</v>
      </c>
      <c r="BL29" s="51">
        <f t="shared" si="38"/>
        <v>0</v>
      </c>
      <c r="BM29" s="52"/>
      <c r="BN29" s="89"/>
      <c r="BO29" s="88"/>
      <c r="BP29" s="16">
        <f>BO29-BN29</f>
        <v>0</v>
      </c>
      <c r="BQ29" s="41"/>
      <c r="BR29" s="89"/>
      <c r="BS29" s="88"/>
      <c r="BT29" s="25">
        <f>BS29-BR29</f>
        <v>0</v>
      </c>
      <c r="BU29" s="59"/>
      <c r="BV29" s="88"/>
      <c r="BW29" s="88"/>
      <c r="BX29" s="25">
        <f>BW29-BV29</f>
        <v>0</v>
      </c>
      <c r="BY29" s="25" t="e">
        <f t="shared" si="59"/>
        <v>#DIV/0!</v>
      </c>
    </row>
    <row r="30" spans="1:77" ht="57" customHeight="1">
      <c r="A30" s="90" t="s">
        <v>51</v>
      </c>
      <c r="B30" s="43">
        <f t="shared" si="55"/>
        <v>252.60000000000002</v>
      </c>
      <c r="C30" s="44">
        <f>K30+AA30+AU30+BK30</f>
        <v>298.59999999999997</v>
      </c>
      <c r="D30" s="45">
        <f t="shared" si="0"/>
        <v>45.99999999999994</v>
      </c>
      <c r="E30" s="46">
        <f t="shared" si="1"/>
        <v>118.21060965954075</v>
      </c>
      <c r="F30" s="47">
        <f t="shared" si="2"/>
        <v>126.2</v>
      </c>
      <c r="G30" s="48">
        <f t="shared" si="2"/>
        <v>200.1</v>
      </c>
      <c r="H30" s="48">
        <f t="shared" si="3"/>
        <v>73.89999999999999</v>
      </c>
      <c r="I30" s="49">
        <f t="shared" si="56"/>
        <v>158.5578446909667</v>
      </c>
      <c r="J30" s="91">
        <f t="shared" si="47"/>
        <v>63</v>
      </c>
      <c r="K30" s="51">
        <f>O30+S30+W30</f>
        <v>44</v>
      </c>
      <c r="L30" s="51">
        <f t="shared" si="5"/>
        <v>-19</v>
      </c>
      <c r="M30" s="52">
        <f t="shared" si="57"/>
        <v>69.84126984126983</v>
      </c>
      <c r="N30" s="87">
        <v>21</v>
      </c>
      <c r="O30" s="88">
        <v>19.5</v>
      </c>
      <c r="P30" s="25"/>
      <c r="Q30" s="25"/>
      <c r="R30" s="88">
        <v>21</v>
      </c>
      <c r="S30" s="88">
        <v>15.3</v>
      </c>
      <c r="T30" s="25">
        <f>S30-R30</f>
        <v>-5.699999999999999</v>
      </c>
      <c r="U30" s="25">
        <f>S30/R30%</f>
        <v>72.85714285714286</v>
      </c>
      <c r="V30" s="88">
        <v>21</v>
      </c>
      <c r="W30" s="88">
        <v>9.2</v>
      </c>
      <c r="X30" s="25"/>
      <c r="Y30" s="25"/>
      <c r="Z30" s="51">
        <f t="shared" si="43"/>
        <v>63.2</v>
      </c>
      <c r="AA30" s="51">
        <f t="shared" si="28"/>
        <v>156.1</v>
      </c>
      <c r="AB30" s="51">
        <f t="shared" si="29"/>
        <v>92.89999999999999</v>
      </c>
      <c r="AC30" s="51">
        <f>AA30/Z30%</f>
        <v>246.99367088607593</v>
      </c>
      <c r="AD30" s="88">
        <v>21</v>
      </c>
      <c r="AE30" s="88">
        <v>24.2</v>
      </c>
      <c r="AF30" s="25"/>
      <c r="AG30" s="25"/>
      <c r="AH30" s="88">
        <v>21.1</v>
      </c>
      <c r="AI30" s="88">
        <v>104.7</v>
      </c>
      <c r="AJ30" s="25">
        <f t="shared" si="12"/>
        <v>83.6</v>
      </c>
      <c r="AK30" s="54" t="s">
        <v>29</v>
      </c>
      <c r="AL30" s="88">
        <v>21.1</v>
      </c>
      <c r="AM30" s="88">
        <v>27.2</v>
      </c>
      <c r="AN30" s="25"/>
      <c r="AO30" s="25"/>
      <c r="AP30" s="55">
        <f t="shared" si="49"/>
        <v>189.4</v>
      </c>
      <c r="AQ30" s="56"/>
      <c r="AR30" s="56"/>
      <c r="AS30" s="57"/>
      <c r="AT30" s="91">
        <f t="shared" si="52"/>
        <v>63.2</v>
      </c>
      <c r="AU30" s="51">
        <f>AY30+BC30+BG30</f>
        <v>60.6</v>
      </c>
      <c r="AV30" s="51">
        <f t="shared" si="45"/>
        <v>-2.6000000000000014</v>
      </c>
      <c r="AW30" s="52">
        <f>AU30/AT30%</f>
        <v>95.8860759493671</v>
      </c>
      <c r="AX30" s="89">
        <v>21</v>
      </c>
      <c r="AY30" s="88">
        <v>11.1</v>
      </c>
      <c r="AZ30" s="25">
        <f>AY30-AX30</f>
        <v>-9.9</v>
      </c>
      <c r="BA30" s="59">
        <f>AY30/AX30%</f>
        <v>52.857142857142854</v>
      </c>
      <c r="BB30" s="89">
        <v>21.1</v>
      </c>
      <c r="BC30" s="88">
        <v>21.4</v>
      </c>
      <c r="BD30" s="25"/>
      <c r="BE30" s="41"/>
      <c r="BF30" s="87">
        <v>21.1</v>
      </c>
      <c r="BG30" s="87">
        <v>28.1</v>
      </c>
      <c r="BH30" s="25">
        <f>BG30-BF30</f>
        <v>7</v>
      </c>
      <c r="BI30" s="41">
        <f>BG30/BF30%</f>
        <v>133.17535545023696</v>
      </c>
      <c r="BJ30" s="58">
        <f t="shared" si="36"/>
        <v>63.2</v>
      </c>
      <c r="BK30" s="51">
        <f t="shared" si="37"/>
        <v>37.9</v>
      </c>
      <c r="BL30" s="51"/>
      <c r="BM30" s="52"/>
      <c r="BN30" s="89">
        <v>21</v>
      </c>
      <c r="BO30" s="87">
        <v>37.9</v>
      </c>
      <c r="BP30" s="16"/>
      <c r="BQ30" s="41"/>
      <c r="BR30" s="89">
        <v>21.1</v>
      </c>
      <c r="BS30" s="88"/>
      <c r="BT30" s="25"/>
      <c r="BU30" s="59"/>
      <c r="BV30" s="88">
        <v>21.1</v>
      </c>
      <c r="BW30" s="88"/>
      <c r="BX30" s="25"/>
      <c r="BY30" s="25"/>
    </row>
    <row r="31" spans="1:77" s="32" customFormat="1" ht="38.25" customHeight="1">
      <c r="A31" s="92" t="s">
        <v>52</v>
      </c>
      <c r="B31" s="93">
        <f>B32</f>
        <v>1281.7</v>
      </c>
      <c r="C31" s="94">
        <f>C32</f>
        <v>3491.1000000000004</v>
      </c>
      <c r="D31" s="17">
        <f t="shared" si="0"/>
        <v>2209.4000000000005</v>
      </c>
      <c r="E31" s="18">
        <f t="shared" si="1"/>
        <v>272.38043223843334</v>
      </c>
      <c r="F31" s="19">
        <f t="shared" si="2"/>
        <v>1281.7</v>
      </c>
      <c r="G31" s="20">
        <f t="shared" si="2"/>
        <v>1878.8000000000002</v>
      </c>
      <c r="H31" s="20">
        <f t="shared" si="3"/>
        <v>597.1000000000001</v>
      </c>
      <c r="I31" s="21">
        <f t="shared" si="56"/>
        <v>146.58656471873294</v>
      </c>
      <c r="J31" s="35">
        <f t="shared" si="47"/>
        <v>734.2</v>
      </c>
      <c r="K31" s="453">
        <f t="shared" si="48"/>
        <v>1043</v>
      </c>
      <c r="L31" s="453">
        <f t="shared" si="5"/>
        <v>308.79999999999995</v>
      </c>
      <c r="M31" s="23">
        <f t="shared" si="57"/>
        <v>142.05938436393353</v>
      </c>
      <c r="N31" s="95">
        <f>N32</f>
        <v>682.7</v>
      </c>
      <c r="O31" s="94">
        <f>O32</f>
        <v>773.4</v>
      </c>
      <c r="P31" s="16">
        <f t="shared" si="53"/>
        <v>90.69999999999993</v>
      </c>
      <c r="Q31" s="16">
        <f aca="true" t="shared" si="60" ref="Q31:Q38">O31/N31%</f>
        <v>113.28548410722131</v>
      </c>
      <c r="R31" s="94">
        <f>R32</f>
        <v>48.5</v>
      </c>
      <c r="S31" s="94">
        <f>S32</f>
        <v>224.1</v>
      </c>
      <c r="T31" s="16">
        <f t="shared" si="9"/>
        <v>175.6</v>
      </c>
      <c r="U31" s="16" t="s">
        <v>32</v>
      </c>
      <c r="V31" s="94">
        <f>V32</f>
        <v>3</v>
      </c>
      <c r="W31" s="94">
        <f>W32</f>
        <v>45.5</v>
      </c>
      <c r="X31" s="16">
        <f t="shared" si="27"/>
        <v>42.5</v>
      </c>
      <c r="Y31" s="16" t="s">
        <v>53</v>
      </c>
      <c r="Z31" s="453">
        <f t="shared" si="43"/>
        <v>547.5</v>
      </c>
      <c r="AA31" s="453">
        <f t="shared" si="28"/>
        <v>835.8000000000001</v>
      </c>
      <c r="AB31" s="453">
        <f t="shared" si="29"/>
        <v>288.30000000000007</v>
      </c>
      <c r="AC31" s="453">
        <f aca="true" t="shared" si="61" ref="AC31:AC38">AA31/Z31%</f>
        <v>152.65753424657535</v>
      </c>
      <c r="AD31" s="94">
        <f>AD32</f>
        <v>547.5</v>
      </c>
      <c r="AE31" s="94">
        <f>AE32</f>
        <v>759</v>
      </c>
      <c r="AF31" s="25">
        <f t="shared" si="31"/>
        <v>211.5</v>
      </c>
      <c r="AG31" s="25">
        <f t="shared" si="54"/>
        <v>138.63013698630138</v>
      </c>
      <c r="AH31" s="94">
        <f>AH32</f>
        <v>0</v>
      </c>
      <c r="AI31" s="94">
        <f>AI32</f>
        <v>44.2</v>
      </c>
      <c r="AJ31" s="25">
        <f t="shared" si="12"/>
        <v>44.2</v>
      </c>
      <c r="AK31" s="25"/>
      <c r="AL31" s="94">
        <f>AL32</f>
        <v>0</v>
      </c>
      <c r="AM31" s="94">
        <f>AM32</f>
        <v>32.6</v>
      </c>
      <c r="AN31" s="16">
        <f t="shared" si="14"/>
        <v>32.6</v>
      </c>
      <c r="AO31" s="16"/>
      <c r="AP31" s="26">
        <f t="shared" si="49"/>
        <v>1281.7</v>
      </c>
      <c r="AQ31" s="27">
        <f t="shared" si="49"/>
        <v>2696.3</v>
      </c>
      <c r="AR31" s="27">
        <f t="shared" si="16"/>
        <v>1414.6000000000001</v>
      </c>
      <c r="AS31" s="28">
        <f t="shared" si="58"/>
        <v>210.36904111726614</v>
      </c>
      <c r="AT31" s="35">
        <f t="shared" si="52"/>
        <v>0</v>
      </c>
      <c r="AU31" s="453">
        <f t="shared" si="35"/>
        <v>817.5</v>
      </c>
      <c r="AV31" s="453">
        <f t="shared" si="45"/>
        <v>817.5</v>
      </c>
      <c r="AW31" s="52"/>
      <c r="AX31" s="93">
        <f>AX32</f>
        <v>0</v>
      </c>
      <c r="AY31" s="94">
        <f>AY32</f>
        <v>806.6</v>
      </c>
      <c r="AZ31" s="16">
        <f t="shared" si="50"/>
        <v>806.6</v>
      </c>
      <c r="BA31" s="59"/>
      <c r="BB31" s="93">
        <f>BB32</f>
        <v>0</v>
      </c>
      <c r="BC31" s="94">
        <f>BC32</f>
        <v>3.3</v>
      </c>
      <c r="BD31" s="16">
        <f aca="true" t="shared" si="62" ref="BD31:BD37">BC31-BB31</f>
        <v>3.3</v>
      </c>
      <c r="BE31" s="30"/>
      <c r="BF31" s="316">
        <f>BF32</f>
        <v>0</v>
      </c>
      <c r="BG31" s="94">
        <f>BG32</f>
        <v>7.6</v>
      </c>
      <c r="BH31" s="94">
        <f>BH32</f>
        <v>7.6</v>
      </c>
      <c r="BI31" s="30"/>
      <c r="BJ31" s="38">
        <f t="shared" si="36"/>
        <v>0</v>
      </c>
      <c r="BK31" s="453">
        <f t="shared" si="37"/>
        <v>794.8</v>
      </c>
      <c r="BL31" s="453">
        <f t="shared" si="38"/>
        <v>794.8</v>
      </c>
      <c r="BM31" s="23"/>
      <c r="BN31" s="93">
        <f>BN32</f>
        <v>0</v>
      </c>
      <c r="BO31" s="93">
        <f>BO32</f>
        <v>794.8</v>
      </c>
      <c r="BP31" s="16">
        <f>BO31-BN31</f>
        <v>794.8</v>
      </c>
      <c r="BQ31" s="41"/>
      <c r="BR31" s="93">
        <f>BR32</f>
        <v>0</v>
      </c>
      <c r="BS31" s="94">
        <f>BS32</f>
        <v>0</v>
      </c>
      <c r="BT31" s="94">
        <f>BT32</f>
        <v>0</v>
      </c>
      <c r="BU31" s="31" t="e">
        <f>BS31/BR31%</f>
        <v>#DIV/0!</v>
      </c>
      <c r="BV31" s="94">
        <f>BV32</f>
        <v>0</v>
      </c>
      <c r="BW31" s="94">
        <f>BW32</f>
        <v>0</v>
      </c>
      <c r="BX31" s="25">
        <f>BW31-BV31</f>
        <v>0</v>
      </c>
      <c r="BY31" s="25" t="e">
        <f t="shared" si="59"/>
        <v>#DIV/0!</v>
      </c>
    </row>
    <row r="32" spans="1:77" ht="40.5" customHeight="1">
      <c r="A32" s="96" t="s">
        <v>54</v>
      </c>
      <c r="B32" s="43">
        <f>J32+Z32+AT32+BJ32</f>
        <v>1281.7</v>
      </c>
      <c r="C32" s="44">
        <f>K32+AA32+AU32+BK32</f>
        <v>3491.1000000000004</v>
      </c>
      <c r="D32" s="45">
        <f t="shared" si="0"/>
        <v>2209.4000000000005</v>
      </c>
      <c r="E32" s="46">
        <f t="shared" si="1"/>
        <v>272.38043223843334</v>
      </c>
      <c r="F32" s="47">
        <f t="shared" si="2"/>
        <v>1281.7</v>
      </c>
      <c r="G32" s="48">
        <f t="shared" si="2"/>
        <v>1878.8000000000002</v>
      </c>
      <c r="H32" s="48">
        <f t="shared" si="3"/>
        <v>597.1000000000001</v>
      </c>
      <c r="I32" s="49">
        <f t="shared" si="56"/>
        <v>146.58656471873294</v>
      </c>
      <c r="J32" s="50">
        <f t="shared" si="47"/>
        <v>734.2</v>
      </c>
      <c r="K32" s="51">
        <f t="shared" si="48"/>
        <v>1043</v>
      </c>
      <c r="L32" s="51">
        <f t="shared" si="5"/>
        <v>308.79999999999995</v>
      </c>
      <c r="M32" s="52">
        <f t="shared" si="57"/>
        <v>142.05938436393353</v>
      </c>
      <c r="N32" s="87">
        <v>682.7</v>
      </c>
      <c r="O32" s="88">
        <v>773.4</v>
      </c>
      <c r="P32" s="25">
        <f t="shared" si="53"/>
        <v>90.69999999999993</v>
      </c>
      <c r="Q32" s="25">
        <f t="shared" si="60"/>
        <v>113.28548410722131</v>
      </c>
      <c r="R32" s="88">
        <v>48.5</v>
      </c>
      <c r="S32" s="88">
        <v>224.1</v>
      </c>
      <c r="T32" s="25">
        <f t="shared" si="9"/>
        <v>175.6</v>
      </c>
      <c r="U32" s="25" t="s">
        <v>32</v>
      </c>
      <c r="V32" s="88">
        <v>3</v>
      </c>
      <c r="W32" s="88">
        <v>45.5</v>
      </c>
      <c r="X32" s="25">
        <f t="shared" si="27"/>
        <v>42.5</v>
      </c>
      <c r="Y32" s="16" t="s">
        <v>53</v>
      </c>
      <c r="Z32" s="51">
        <f t="shared" si="43"/>
        <v>547.5</v>
      </c>
      <c r="AA32" s="51">
        <f t="shared" si="28"/>
        <v>835.8000000000001</v>
      </c>
      <c r="AB32" s="51">
        <f t="shared" si="29"/>
        <v>288.30000000000007</v>
      </c>
      <c r="AC32" s="51">
        <f t="shared" si="61"/>
        <v>152.65753424657535</v>
      </c>
      <c r="AD32" s="88">
        <v>547.5</v>
      </c>
      <c r="AE32" s="88">
        <v>759</v>
      </c>
      <c r="AF32" s="25">
        <f t="shared" si="31"/>
        <v>211.5</v>
      </c>
      <c r="AG32" s="25">
        <f t="shared" si="54"/>
        <v>138.63013698630138</v>
      </c>
      <c r="AH32" s="88"/>
      <c r="AI32" s="88">
        <v>44.2</v>
      </c>
      <c r="AJ32" s="25">
        <f t="shared" si="12"/>
        <v>44.2</v>
      </c>
      <c r="AK32" s="25"/>
      <c r="AL32" s="88"/>
      <c r="AM32" s="88">
        <v>32.6</v>
      </c>
      <c r="AN32" s="25">
        <f t="shared" si="14"/>
        <v>32.6</v>
      </c>
      <c r="AO32" s="25"/>
      <c r="AP32" s="55">
        <f t="shared" si="49"/>
        <v>1281.7</v>
      </c>
      <c r="AQ32" s="56">
        <f t="shared" si="49"/>
        <v>2696.3</v>
      </c>
      <c r="AR32" s="56">
        <f t="shared" si="16"/>
        <v>1414.6000000000001</v>
      </c>
      <c r="AS32" s="57">
        <f t="shared" si="58"/>
        <v>210.36904111726614</v>
      </c>
      <c r="AT32" s="50">
        <f t="shared" si="52"/>
        <v>0</v>
      </c>
      <c r="AU32" s="51">
        <f t="shared" si="35"/>
        <v>817.5</v>
      </c>
      <c r="AV32" s="51">
        <f t="shared" si="45"/>
        <v>817.5</v>
      </c>
      <c r="AW32" s="52"/>
      <c r="AX32" s="89"/>
      <c r="AY32" s="88">
        <v>806.6</v>
      </c>
      <c r="AZ32" s="25">
        <f t="shared" si="50"/>
        <v>806.6</v>
      </c>
      <c r="BA32" s="59"/>
      <c r="BB32" s="89"/>
      <c r="BC32" s="88">
        <v>3.3</v>
      </c>
      <c r="BD32" s="25">
        <f t="shared" si="62"/>
        <v>3.3</v>
      </c>
      <c r="BE32" s="41"/>
      <c r="BF32" s="87"/>
      <c r="BG32" s="88">
        <v>7.6</v>
      </c>
      <c r="BH32" s="25">
        <f aca="true" t="shared" si="63" ref="BH32:BH37">BG32-BF32</f>
        <v>7.6</v>
      </c>
      <c r="BI32" s="41"/>
      <c r="BJ32" s="58">
        <f>BN32+BR32+BV32</f>
        <v>0</v>
      </c>
      <c r="BK32" s="51">
        <f>SUM(BO32+BS32+BW32)</f>
        <v>794.8</v>
      </c>
      <c r="BL32" s="51">
        <f t="shared" si="38"/>
        <v>794.8</v>
      </c>
      <c r="BM32" s="52"/>
      <c r="BN32" s="89"/>
      <c r="BO32" s="88">
        <v>794.8</v>
      </c>
      <c r="BP32" s="16">
        <f>BO32-BN32</f>
        <v>794.8</v>
      </c>
      <c r="BQ32" s="41"/>
      <c r="BR32" s="89"/>
      <c r="BS32" s="88"/>
      <c r="BT32" s="25">
        <f aca="true" t="shared" si="64" ref="BT32:BT38">BS32-BR32</f>
        <v>0</v>
      </c>
      <c r="BU32" s="59" t="e">
        <f>BS32/BR32%</f>
        <v>#DIV/0!</v>
      </c>
      <c r="BV32" s="88"/>
      <c r="BW32" s="88"/>
      <c r="BX32" s="25">
        <f>BW32-BV32</f>
        <v>0</v>
      </c>
      <c r="BY32" s="25" t="e">
        <f t="shared" si="59"/>
        <v>#DIV/0!</v>
      </c>
    </row>
    <row r="33" spans="1:77" s="32" customFormat="1" ht="33" customHeight="1">
      <c r="A33" s="92" t="s">
        <v>55</v>
      </c>
      <c r="B33" s="93">
        <f>B34</f>
        <v>342.1</v>
      </c>
      <c r="C33" s="95">
        <f>C34</f>
        <v>422.00000000000006</v>
      </c>
      <c r="D33" s="17">
        <f t="shared" si="0"/>
        <v>79.90000000000003</v>
      </c>
      <c r="E33" s="46">
        <f t="shared" si="1"/>
        <v>123.35574393452208</v>
      </c>
      <c r="F33" s="19">
        <f t="shared" si="2"/>
        <v>263.2</v>
      </c>
      <c r="G33" s="20">
        <f t="shared" si="2"/>
        <v>363.70000000000005</v>
      </c>
      <c r="H33" s="20">
        <f t="shared" si="3"/>
        <v>100.50000000000006</v>
      </c>
      <c r="I33" s="21">
        <f t="shared" si="56"/>
        <v>138.18389057750764</v>
      </c>
      <c r="J33" s="35">
        <f t="shared" si="47"/>
        <v>248.7</v>
      </c>
      <c r="K33" s="453">
        <f t="shared" si="48"/>
        <v>266.6</v>
      </c>
      <c r="L33" s="453">
        <f t="shared" si="5"/>
        <v>17.900000000000034</v>
      </c>
      <c r="M33" s="23"/>
      <c r="N33" s="95">
        <f>N34</f>
        <v>0</v>
      </c>
      <c r="O33" s="95">
        <f>O34</f>
        <v>211.4</v>
      </c>
      <c r="P33" s="25">
        <f t="shared" si="53"/>
        <v>211.4</v>
      </c>
      <c r="Q33" s="25"/>
      <c r="R33" s="95">
        <f>R34</f>
        <v>0</v>
      </c>
      <c r="S33" s="95">
        <f>S34</f>
        <v>38.2</v>
      </c>
      <c r="T33" s="16">
        <f t="shared" si="9"/>
        <v>38.2</v>
      </c>
      <c r="U33" s="16"/>
      <c r="V33" s="95">
        <f>V34</f>
        <v>248.7</v>
      </c>
      <c r="W33" s="95">
        <f>W34</f>
        <v>17</v>
      </c>
      <c r="X33" s="25">
        <f t="shared" si="27"/>
        <v>-231.7</v>
      </c>
      <c r="Y33" s="25"/>
      <c r="Z33" s="453">
        <f t="shared" si="43"/>
        <v>14.5</v>
      </c>
      <c r="AA33" s="453">
        <f t="shared" si="28"/>
        <v>97.1</v>
      </c>
      <c r="AB33" s="453">
        <f t="shared" si="29"/>
        <v>82.6</v>
      </c>
      <c r="AC33" s="453" t="s">
        <v>29</v>
      </c>
      <c r="AD33" s="95">
        <f>AD34</f>
        <v>0</v>
      </c>
      <c r="AE33" s="95">
        <f>AE34</f>
        <v>17.5</v>
      </c>
      <c r="AF33" s="16">
        <f t="shared" si="31"/>
        <v>17.5</v>
      </c>
      <c r="AG33" s="25"/>
      <c r="AH33" s="95">
        <f>AH34</f>
        <v>14.5</v>
      </c>
      <c r="AI33" s="95">
        <f>AI34</f>
        <v>12.1</v>
      </c>
      <c r="AJ33" s="16">
        <f t="shared" si="12"/>
        <v>-2.4000000000000004</v>
      </c>
      <c r="AK33" s="25"/>
      <c r="AL33" s="94">
        <f>AL34</f>
        <v>0</v>
      </c>
      <c r="AM33" s="94">
        <f>AM34</f>
        <v>67.5</v>
      </c>
      <c r="AN33" s="16">
        <f t="shared" si="14"/>
        <v>67.5</v>
      </c>
      <c r="AO33" s="16"/>
      <c r="AP33" s="26">
        <f>J33+Z33+AT33</f>
        <v>342.1</v>
      </c>
      <c r="AQ33" s="97">
        <f>AQ34</f>
        <v>412.80000000000007</v>
      </c>
      <c r="AR33" s="27">
        <f t="shared" si="16"/>
        <v>70.70000000000005</v>
      </c>
      <c r="AS33" s="28">
        <f t="shared" si="58"/>
        <v>120.66647179187373</v>
      </c>
      <c r="AT33" s="35">
        <f t="shared" si="52"/>
        <v>78.9</v>
      </c>
      <c r="AU33" s="453">
        <f t="shared" si="35"/>
        <v>49.099999999999994</v>
      </c>
      <c r="AV33" s="453">
        <f t="shared" si="45"/>
        <v>-29.80000000000001</v>
      </c>
      <c r="AW33" s="52">
        <f>AU33/AT33%</f>
        <v>62.23067173637515</v>
      </c>
      <c r="AX33" s="93">
        <f>AX34</f>
        <v>64</v>
      </c>
      <c r="AY33" s="95">
        <f>AY34</f>
        <v>4.4</v>
      </c>
      <c r="AZ33" s="16">
        <f t="shared" si="50"/>
        <v>-59.6</v>
      </c>
      <c r="BA33" s="31">
        <f>AY33/AX33%</f>
        <v>6.875</v>
      </c>
      <c r="BB33" s="93">
        <f>BB34</f>
        <v>0</v>
      </c>
      <c r="BC33" s="95">
        <f>BC34</f>
        <v>32.3</v>
      </c>
      <c r="BD33" s="25">
        <f t="shared" si="62"/>
        <v>32.3</v>
      </c>
      <c r="BE33" s="41"/>
      <c r="BF33" s="95">
        <f>BF34</f>
        <v>14.9</v>
      </c>
      <c r="BG33" s="95">
        <f>BG34</f>
        <v>12.4</v>
      </c>
      <c r="BH33" s="25">
        <f t="shared" si="63"/>
        <v>-2.5</v>
      </c>
      <c r="BI33" s="41"/>
      <c r="BJ33" s="38">
        <f t="shared" si="36"/>
        <v>0</v>
      </c>
      <c r="BK33" s="453">
        <f t="shared" si="37"/>
        <v>9.2</v>
      </c>
      <c r="BL33" s="453">
        <f t="shared" si="38"/>
        <v>9.2</v>
      </c>
      <c r="BM33" s="23"/>
      <c r="BN33" s="95">
        <f>BN34</f>
        <v>0</v>
      </c>
      <c r="BO33" s="95">
        <f>BO34</f>
        <v>9.2</v>
      </c>
      <c r="BP33" s="16">
        <f aca="true" t="shared" si="65" ref="BP33:BP39">BO33-BN33</f>
        <v>9.2</v>
      </c>
      <c r="BQ33" s="41"/>
      <c r="BR33" s="95">
        <f>BR34</f>
        <v>0</v>
      </c>
      <c r="BS33" s="95">
        <f>BS34</f>
        <v>0</v>
      </c>
      <c r="BT33" s="16">
        <f t="shared" si="64"/>
        <v>0</v>
      </c>
      <c r="BU33" s="59" t="e">
        <f aca="true" t="shared" si="66" ref="BU33:BU38">BS33/BR33%</f>
        <v>#DIV/0!</v>
      </c>
      <c r="BV33" s="94">
        <f>BV34</f>
        <v>0</v>
      </c>
      <c r="BW33" s="94">
        <f>BW34</f>
        <v>0</v>
      </c>
      <c r="BX33" s="16">
        <f aca="true" t="shared" si="67" ref="BX33:BX39">BW33-BV33</f>
        <v>0</v>
      </c>
      <c r="BY33" s="16" t="e">
        <f t="shared" si="59"/>
        <v>#DIV/0!</v>
      </c>
    </row>
    <row r="34" spans="1:77" ht="40.5" customHeight="1">
      <c r="A34" s="98" t="s">
        <v>56</v>
      </c>
      <c r="B34" s="43">
        <f>J34+Z34+AT34+BJ34</f>
        <v>342.1</v>
      </c>
      <c r="C34" s="44">
        <f>K34+AA34+AU34+BK34</f>
        <v>422.00000000000006</v>
      </c>
      <c r="D34" s="45">
        <f t="shared" si="0"/>
        <v>79.90000000000003</v>
      </c>
      <c r="E34" s="46">
        <f t="shared" si="1"/>
        <v>123.35574393452208</v>
      </c>
      <c r="F34" s="47">
        <f t="shared" si="2"/>
        <v>263.2</v>
      </c>
      <c r="G34" s="48">
        <f t="shared" si="2"/>
        <v>363.70000000000005</v>
      </c>
      <c r="H34" s="48">
        <f t="shared" si="3"/>
        <v>100.50000000000006</v>
      </c>
      <c r="I34" s="49">
        <f t="shared" si="56"/>
        <v>138.18389057750764</v>
      </c>
      <c r="J34" s="50">
        <f t="shared" si="47"/>
        <v>248.7</v>
      </c>
      <c r="K34" s="51">
        <f t="shared" si="48"/>
        <v>266.6</v>
      </c>
      <c r="L34" s="51">
        <f t="shared" si="5"/>
        <v>17.900000000000034</v>
      </c>
      <c r="M34" s="52"/>
      <c r="N34" s="87"/>
      <c r="O34" s="88">
        <v>211.4</v>
      </c>
      <c r="P34" s="25">
        <f t="shared" si="53"/>
        <v>211.4</v>
      </c>
      <c r="Q34" s="25"/>
      <c r="R34" s="88"/>
      <c r="S34" s="88">
        <v>38.2</v>
      </c>
      <c r="T34" s="25">
        <f t="shared" si="9"/>
        <v>38.2</v>
      </c>
      <c r="U34" s="25"/>
      <c r="V34" s="88">
        <v>248.7</v>
      </c>
      <c r="W34" s="88">
        <v>17</v>
      </c>
      <c r="X34" s="25">
        <f t="shared" si="27"/>
        <v>-231.7</v>
      </c>
      <c r="Y34" s="25"/>
      <c r="Z34" s="51">
        <f t="shared" si="43"/>
        <v>14.5</v>
      </c>
      <c r="AA34" s="51">
        <f t="shared" si="28"/>
        <v>97.1</v>
      </c>
      <c r="AB34" s="51">
        <f t="shared" si="29"/>
        <v>82.6</v>
      </c>
      <c r="AC34" s="51" t="s">
        <v>29</v>
      </c>
      <c r="AD34" s="88"/>
      <c r="AE34" s="88">
        <v>17.5</v>
      </c>
      <c r="AF34" s="25">
        <f t="shared" si="31"/>
        <v>17.5</v>
      </c>
      <c r="AG34" s="25"/>
      <c r="AH34" s="88">
        <v>14.5</v>
      </c>
      <c r="AI34" s="88">
        <v>12.1</v>
      </c>
      <c r="AJ34" s="25">
        <f t="shared" si="12"/>
        <v>-2.4000000000000004</v>
      </c>
      <c r="AK34" s="25"/>
      <c r="AL34" s="88"/>
      <c r="AM34" s="88">
        <v>67.5</v>
      </c>
      <c r="AN34" s="25">
        <f t="shared" si="14"/>
        <v>67.5</v>
      </c>
      <c r="AO34" s="25"/>
      <c r="AP34" s="26">
        <f>J34+Z34+AT34</f>
        <v>342.1</v>
      </c>
      <c r="AQ34" s="56">
        <f aca="true" t="shared" si="68" ref="AP34:AQ39">K34+AA34+AU34</f>
        <v>412.80000000000007</v>
      </c>
      <c r="AR34" s="56">
        <f t="shared" si="16"/>
        <v>70.70000000000005</v>
      </c>
      <c r="AS34" s="57">
        <f t="shared" si="58"/>
        <v>120.66647179187373</v>
      </c>
      <c r="AT34" s="50">
        <f t="shared" si="52"/>
        <v>78.9</v>
      </c>
      <c r="AU34" s="51">
        <f t="shared" si="35"/>
        <v>49.099999999999994</v>
      </c>
      <c r="AV34" s="51">
        <f t="shared" si="45"/>
        <v>-29.80000000000001</v>
      </c>
      <c r="AW34" s="52">
        <f>AU34/AT34%</f>
        <v>62.23067173637515</v>
      </c>
      <c r="AX34" s="89">
        <v>64</v>
      </c>
      <c r="AY34" s="88">
        <v>4.4</v>
      </c>
      <c r="AZ34" s="25">
        <f t="shared" si="50"/>
        <v>-59.6</v>
      </c>
      <c r="BA34" s="59">
        <f>AY34/AX34%</f>
        <v>6.875</v>
      </c>
      <c r="BB34" s="89"/>
      <c r="BC34" s="88">
        <v>32.3</v>
      </c>
      <c r="BD34" s="25">
        <f t="shared" si="62"/>
        <v>32.3</v>
      </c>
      <c r="BE34" s="41"/>
      <c r="BF34" s="87">
        <v>14.9</v>
      </c>
      <c r="BG34" s="88">
        <v>12.4</v>
      </c>
      <c r="BH34" s="25">
        <f t="shared" si="63"/>
        <v>-2.5</v>
      </c>
      <c r="BI34" s="41"/>
      <c r="BJ34" s="58">
        <f t="shared" si="36"/>
        <v>0</v>
      </c>
      <c r="BK34" s="51">
        <f t="shared" si="37"/>
        <v>9.2</v>
      </c>
      <c r="BL34" s="51">
        <f t="shared" si="38"/>
        <v>9.2</v>
      </c>
      <c r="BM34" s="52"/>
      <c r="BN34" s="89"/>
      <c r="BO34" s="88">
        <v>9.2</v>
      </c>
      <c r="BP34" s="16">
        <f t="shared" si="65"/>
        <v>9.2</v>
      </c>
      <c r="BQ34" s="41"/>
      <c r="BR34" s="89"/>
      <c r="BS34" s="88"/>
      <c r="BT34" s="16">
        <f t="shared" si="64"/>
        <v>0</v>
      </c>
      <c r="BU34" s="59" t="e">
        <f t="shared" si="66"/>
        <v>#DIV/0!</v>
      </c>
      <c r="BV34" s="88"/>
      <c r="BW34" s="88"/>
      <c r="BX34" s="25">
        <f t="shared" si="67"/>
        <v>0</v>
      </c>
      <c r="BY34" s="25" t="e">
        <f t="shared" si="59"/>
        <v>#DIV/0!</v>
      </c>
    </row>
    <row r="35" spans="1:77" s="101" customFormat="1" ht="33.75" customHeight="1">
      <c r="A35" s="99" t="s">
        <v>57</v>
      </c>
      <c r="B35" s="93">
        <f>B37+B36</f>
        <v>86</v>
      </c>
      <c r="C35" s="95">
        <f>C37+C36</f>
        <v>3861.8</v>
      </c>
      <c r="D35" s="16">
        <f t="shared" si="0"/>
        <v>3775.8</v>
      </c>
      <c r="E35" s="18" t="s">
        <v>32</v>
      </c>
      <c r="F35" s="19">
        <f t="shared" si="2"/>
        <v>42.8</v>
      </c>
      <c r="G35" s="20">
        <f t="shared" si="2"/>
        <v>2717.6000000000004</v>
      </c>
      <c r="H35" s="20">
        <f t="shared" si="3"/>
        <v>2674.8</v>
      </c>
      <c r="I35" s="100" t="s">
        <v>32</v>
      </c>
      <c r="J35" s="35">
        <f t="shared" si="47"/>
        <v>21.299999999999997</v>
      </c>
      <c r="K35" s="453">
        <f t="shared" si="48"/>
        <v>1467.3</v>
      </c>
      <c r="L35" s="453">
        <f t="shared" si="5"/>
        <v>1446</v>
      </c>
      <c r="M35" s="23" t="s">
        <v>32</v>
      </c>
      <c r="N35" s="95">
        <f>N37+N36</f>
        <v>7.1</v>
      </c>
      <c r="O35" s="95">
        <f>O37+O36</f>
        <v>940.5</v>
      </c>
      <c r="P35" s="16">
        <f t="shared" si="53"/>
        <v>933.4</v>
      </c>
      <c r="Q35" s="16">
        <f t="shared" si="60"/>
        <v>13246.478873239437</v>
      </c>
      <c r="R35" s="95">
        <f>R37+R36</f>
        <v>7.1</v>
      </c>
      <c r="S35" s="95">
        <f>S37+S36</f>
        <v>380.2</v>
      </c>
      <c r="T35" s="16">
        <f t="shared" si="9"/>
        <v>373.09999999999997</v>
      </c>
      <c r="U35" s="16" t="s">
        <v>32</v>
      </c>
      <c r="V35" s="95">
        <f>V37+V36</f>
        <v>7.1</v>
      </c>
      <c r="W35" s="95">
        <f>W37+W36</f>
        <v>146.6</v>
      </c>
      <c r="X35" s="16">
        <f t="shared" si="27"/>
        <v>139.5</v>
      </c>
      <c r="Y35" s="16" t="s">
        <v>53</v>
      </c>
      <c r="Z35" s="453">
        <f t="shared" si="43"/>
        <v>21.5</v>
      </c>
      <c r="AA35" s="453">
        <f t="shared" si="28"/>
        <v>1250.3000000000002</v>
      </c>
      <c r="AB35" s="453">
        <f t="shared" si="29"/>
        <v>1228.8000000000002</v>
      </c>
      <c r="AC35" s="453" t="s">
        <v>29</v>
      </c>
      <c r="AD35" s="95">
        <f>AD37+AD36</f>
        <v>7.1</v>
      </c>
      <c r="AE35" s="95">
        <f>AE37+AE36</f>
        <v>73.4</v>
      </c>
      <c r="AF35" s="16">
        <f t="shared" si="31"/>
        <v>66.30000000000001</v>
      </c>
      <c r="AG35" s="40" t="s">
        <v>29</v>
      </c>
      <c r="AH35" s="95">
        <f>AH37+AH36</f>
        <v>7.2</v>
      </c>
      <c r="AI35" s="95">
        <f>AI37+AI36</f>
        <v>477.7</v>
      </c>
      <c r="AJ35" s="16">
        <f t="shared" si="12"/>
        <v>470.5</v>
      </c>
      <c r="AK35" s="54" t="s">
        <v>29</v>
      </c>
      <c r="AL35" s="94">
        <f>AL37+AL36</f>
        <v>7.2</v>
      </c>
      <c r="AM35" s="94">
        <f>AM37+AM36</f>
        <v>699.2</v>
      </c>
      <c r="AN35" s="16">
        <f t="shared" si="14"/>
        <v>692</v>
      </c>
      <c r="AO35" s="16">
        <f>AM35/AL35%</f>
        <v>9711.111111111111</v>
      </c>
      <c r="AP35" s="26">
        <f t="shared" si="68"/>
        <v>64.4</v>
      </c>
      <c r="AQ35" s="27">
        <f t="shared" si="68"/>
        <v>3611.9000000000005</v>
      </c>
      <c r="AR35" s="27">
        <f t="shared" si="16"/>
        <v>3547.5000000000005</v>
      </c>
      <c r="AS35" s="28" t="s">
        <v>32</v>
      </c>
      <c r="AT35" s="35">
        <f t="shared" si="52"/>
        <v>21.6</v>
      </c>
      <c r="AU35" s="453">
        <f t="shared" si="35"/>
        <v>894.3</v>
      </c>
      <c r="AV35" s="453">
        <f t="shared" si="45"/>
        <v>872.6999999999999</v>
      </c>
      <c r="AW35" s="29">
        <f>AU35/AT35%</f>
        <v>4140.277777777777</v>
      </c>
      <c r="AX35" s="93">
        <f>AX37+AX36</f>
        <v>7.2</v>
      </c>
      <c r="AY35" s="95">
        <f>AY37+AY36</f>
        <v>382.09999999999997</v>
      </c>
      <c r="AZ35" s="16">
        <f t="shared" si="50"/>
        <v>374.9</v>
      </c>
      <c r="BA35" s="31">
        <f t="shared" si="46"/>
        <v>5306.944444444443</v>
      </c>
      <c r="BB35" s="93">
        <f>BB37+BB36</f>
        <v>7.2</v>
      </c>
      <c r="BC35" s="95">
        <f>BC37+BC36</f>
        <v>290.3</v>
      </c>
      <c r="BD35" s="16">
        <f t="shared" si="62"/>
        <v>283.1</v>
      </c>
      <c r="BE35" s="30" t="s">
        <v>32</v>
      </c>
      <c r="BF35" s="95">
        <f>BF37+BF36</f>
        <v>7.2</v>
      </c>
      <c r="BG35" s="95">
        <f>BG37+BG36</f>
        <v>221.9</v>
      </c>
      <c r="BH35" s="16">
        <f t="shared" si="63"/>
        <v>214.70000000000002</v>
      </c>
      <c r="BI35" s="317" t="s">
        <v>32</v>
      </c>
      <c r="BJ35" s="38">
        <f t="shared" si="36"/>
        <v>21.6</v>
      </c>
      <c r="BK35" s="453">
        <f t="shared" si="37"/>
        <v>249.9</v>
      </c>
      <c r="BL35" s="453">
        <f t="shared" si="38"/>
        <v>228.3</v>
      </c>
      <c r="BM35" s="52" t="s">
        <v>32</v>
      </c>
      <c r="BN35" s="95">
        <f>BN37+BN36</f>
        <v>7.2</v>
      </c>
      <c r="BO35" s="95">
        <f>BO37+BO36</f>
        <v>249.9</v>
      </c>
      <c r="BP35" s="16">
        <f t="shared" si="65"/>
        <v>242.70000000000002</v>
      </c>
      <c r="BQ35" s="41" t="s">
        <v>32</v>
      </c>
      <c r="BR35" s="95">
        <f>BR37+BR36</f>
        <v>7.2</v>
      </c>
      <c r="BS35" s="95">
        <f>BS37+BS36</f>
        <v>0</v>
      </c>
      <c r="BT35" s="16">
        <f t="shared" si="64"/>
        <v>-7.2</v>
      </c>
      <c r="BU35" s="59">
        <f t="shared" si="66"/>
        <v>0</v>
      </c>
      <c r="BV35" s="94">
        <f>BV37+BV36</f>
        <v>7.2</v>
      </c>
      <c r="BW35" s="94">
        <f>BW37+BW36</f>
        <v>0</v>
      </c>
      <c r="BX35" s="16">
        <f t="shared" si="67"/>
        <v>-7.2</v>
      </c>
      <c r="BY35" s="16">
        <f t="shared" si="59"/>
        <v>0</v>
      </c>
    </row>
    <row r="36" spans="1:77" s="2" customFormat="1" ht="22.5" customHeight="1">
      <c r="A36" s="42" t="s">
        <v>58</v>
      </c>
      <c r="B36" s="43">
        <f aca="true" t="shared" si="69" ref="B36:C39">J36+Z36+AT36+BJ36</f>
        <v>86</v>
      </c>
      <c r="C36" s="44">
        <f t="shared" si="69"/>
        <v>634.1</v>
      </c>
      <c r="D36" s="25">
        <f t="shared" si="0"/>
        <v>548.1</v>
      </c>
      <c r="E36" s="46" t="s">
        <v>32</v>
      </c>
      <c r="F36" s="47">
        <f t="shared" si="2"/>
        <v>42.8</v>
      </c>
      <c r="G36" s="48">
        <f t="shared" si="2"/>
        <v>449.6</v>
      </c>
      <c r="H36" s="48">
        <f t="shared" si="3"/>
        <v>406.8</v>
      </c>
      <c r="I36" s="49">
        <f>G36/F36%</f>
        <v>1050.4672897196263</v>
      </c>
      <c r="J36" s="50">
        <f t="shared" si="47"/>
        <v>21.299999999999997</v>
      </c>
      <c r="K36" s="51">
        <f t="shared" si="48"/>
        <v>51.400000000000006</v>
      </c>
      <c r="L36" s="51">
        <f t="shared" si="5"/>
        <v>30.10000000000001</v>
      </c>
      <c r="M36" s="52">
        <f t="shared" si="57"/>
        <v>241.3145539906104</v>
      </c>
      <c r="N36" s="87">
        <v>7.1</v>
      </c>
      <c r="O36" s="88">
        <v>15.9</v>
      </c>
      <c r="P36" s="25">
        <f t="shared" si="53"/>
        <v>8.8</v>
      </c>
      <c r="Q36" s="25">
        <f t="shared" si="60"/>
        <v>223.943661971831</v>
      </c>
      <c r="R36" s="88">
        <v>7.1</v>
      </c>
      <c r="S36" s="88">
        <v>15.7</v>
      </c>
      <c r="T36" s="25">
        <f t="shared" si="9"/>
        <v>8.6</v>
      </c>
      <c r="U36" s="25" t="s">
        <v>32</v>
      </c>
      <c r="V36" s="88">
        <v>7.1</v>
      </c>
      <c r="W36" s="88">
        <v>19.8</v>
      </c>
      <c r="X36" s="25">
        <f t="shared" si="27"/>
        <v>12.700000000000001</v>
      </c>
      <c r="Y36" s="16" t="s">
        <v>53</v>
      </c>
      <c r="Z36" s="51">
        <f t="shared" si="43"/>
        <v>21.5</v>
      </c>
      <c r="AA36" s="51">
        <f t="shared" si="28"/>
        <v>398.2</v>
      </c>
      <c r="AB36" s="51">
        <f t="shared" si="29"/>
        <v>376.7</v>
      </c>
      <c r="AC36" s="51">
        <f t="shared" si="61"/>
        <v>1852.093023255814</v>
      </c>
      <c r="AD36" s="88">
        <v>7.1</v>
      </c>
      <c r="AE36" s="88">
        <v>22.7</v>
      </c>
      <c r="AF36" s="25">
        <f t="shared" si="31"/>
        <v>15.6</v>
      </c>
      <c r="AG36" s="54" t="s">
        <v>29</v>
      </c>
      <c r="AH36" s="88">
        <v>7.2</v>
      </c>
      <c r="AI36" s="88">
        <v>22.8</v>
      </c>
      <c r="AJ36" s="25">
        <f t="shared" si="12"/>
        <v>15.600000000000001</v>
      </c>
      <c r="AK36" s="54" t="s">
        <v>29</v>
      </c>
      <c r="AL36" s="88">
        <v>7.2</v>
      </c>
      <c r="AM36" s="88">
        <v>352.7</v>
      </c>
      <c r="AN36" s="25">
        <f t="shared" si="14"/>
        <v>345.5</v>
      </c>
      <c r="AO36" s="25">
        <f>AM36/AL36%</f>
        <v>4898.61111111111</v>
      </c>
      <c r="AP36" s="55">
        <f t="shared" si="68"/>
        <v>64.4</v>
      </c>
      <c r="AQ36" s="56">
        <f t="shared" si="68"/>
        <v>591</v>
      </c>
      <c r="AR36" s="56">
        <f t="shared" si="16"/>
        <v>526.6</v>
      </c>
      <c r="AS36" s="57" t="s">
        <v>32</v>
      </c>
      <c r="AT36" s="50">
        <f t="shared" si="52"/>
        <v>21.6</v>
      </c>
      <c r="AU36" s="51">
        <f t="shared" si="35"/>
        <v>141.4</v>
      </c>
      <c r="AV36" s="51">
        <f t="shared" si="45"/>
        <v>119.80000000000001</v>
      </c>
      <c r="AW36" s="102" t="s">
        <v>32</v>
      </c>
      <c r="AX36" s="89">
        <v>7.2</v>
      </c>
      <c r="AY36" s="88">
        <v>50.4</v>
      </c>
      <c r="AZ36" s="25">
        <f t="shared" si="50"/>
        <v>43.199999999999996</v>
      </c>
      <c r="BA36" s="59">
        <f t="shared" si="46"/>
        <v>699.9999999999999</v>
      </c>
      <c r="BB36" s="89">
        <v>7.2</v>
      </c>
      <c r="BC36" s="88">
        <v>48.1</v>
      </c>
      <c r="BD36" s="25">
        <f t="shared" si="62"/>
        <v>40.9</v>
      </c>
      <c r="BE36" s="41" t="s">
        <v>32</v>
      </c>
      <c r="BF36" s="87">
        <v>7.2</v>
      </c>
      <c r="BG36" s="88">
        <v>42.9</v>
      </c>
      <c r="BH36" s="25">
        <f t="shared" si="63"/>
        <v>35.699999999999996</v>
      </c>
      <c r="BI36" s="318" t="s">
        <v>32</v>
      </c>
      <c r="BJ36" s="58">
        <f t="shared" si="36"/>
        <v>21.6</v>
      </c>
      <c r="BK36" s="51">
        <f t="shared" si="37"/>
        <v>43.1</v>
      </c>
      <c r="BL36" s="51">
        <f>BK36-BJ36</f>
        <v>21.5</v>
      </c>
      <c r="BM36" s="52" t="s">
        <v>32</v>
      </c>
      <c r="BN36" s="89">
        <v>7.2</v>
      </c>
      <c r="BO36" s="88">
        <v>43.1</v>
      </c>
      <c r="BP36" s="16">
        <f t="shared" si="65"/>
        <v>35.9</v>
      </c>
      <c r="BQ36" s="41" t="s">
        <v>32</v>
      </c>
      <c r="BR36" s="89">
        <v>7.2</v>
      </c>
      <c r="BS36" s="88"/>
      <c r="BT36" s="25">
        <f t="shared" si="64"/>
        <v>-7.2</v>
      </c>
      <c r="BU36" s="59">
        <f t="shared" si="66"/>
        <v>0</v>
      </c>
      <c r="BV36" s="88">
        <v>7.2</v>
      </c>
      <c r="BW36" s="88"/>
      <c r="BX36" s="25">
        <f t="shared" si="67"/>
        <v>-7.2</v>
      </c>
      <c r="BY36" s="25">
        <f t="shared" si="59"/>
        <v>0</v>
      </c>
    </row>
    <row r="37" spans="1:77" ht="21.75" customHeight="1">
      <c r="A37" s="98" t="s">
        <v>59</v>
      </c>
      <c r="B37" s="43">
        <f t="shared" si="69"/>
        <v>0</v>
      </c>
      <c r="C37" s="44">
        <f t="shared" si="69"/>
        <v>3227.7000000000003</v>
      </c>
      <c r="D37" s="45">
        <f t="shared" si="0"/>
        <v>3227.7000000000003</v>
      </c>
      <c r="E37" s="46"/>
      <c r="F37" s="47">
        <f t="shared" si="2"/>
        <v>0</v>
      </c>
      <c r="G37" s="48">
        <f t="shared" si="2"/>
        <v>2268</v>
      </c>
      <c r="H37" s="48">
        <f t="shared" si="3"/>
        <v>2268</v>
      </c>
      <c r="I37" s="49"/>
      <c r="J37" s="50">
        <f t="shared" si="47"/>
        <v>0</v>
      </c>
      <c r="K37" s="51">
        <f t="shared" si="48"/>
        <v>1415.8999999999999</v>
      </c>
      <c r="L37" s="51">
        <f t="shared" si="5"/>
        <v>1415.8999999999999</v>
      </c>
      <c r="M37" s="52"/>
      <c r="N37" s="87"/>
      <c r="O37" s="88">
        <v>924.6</v>
      </c>
      <c r="P37" s="16">
        <f t="shared" si="53"/>
        <v>924.6</v>
      </c>
      <c r="Q37" s="25"/>
      <c r="R37" s="88"/>
      <c r="S37" s="88">
        <v>364.5</v>
      </c>
      <c r="T37" s="25">
        <f t="shared" si="9"/>
        <v>364.5</v>
      </c>
      <c r="U37" s="25"/>
      <c r="V37" s="88"/>
      <c r="W37" s="88">
        <v>126.8</v>
      </c>
      <c r="X37" s="25">
        <f t="shared" si="27"/>
        <v>126.8</v>
      </c>
      <c r="Y37" s="25"/>
      <c r="Z37" s="51">
        <f t="shared" si="43"/>
        <v>0</v>
      </c>
      <c r="AA37" s="453">
        <f t="shared" si="28"/>
        <v>852.0999999999999</v>
      </c>
      <c r="AB37" s="51">
        <f t="shared" si="29"/>
        <v>852.0999999999999</v>
      </c>
      <c r="AC37" s="51"/>
      <c r="AD37" s="88"/>
      <c r="AE37" s="88">
        <v>50.7</v>
      </c>
      <c r="AF37" s="25">
        <f t="shared" si="31"/>
        <v>50.7</v>
      </c>
      <c r="AG37" s="25"/>
      <c r="AH37" s="88"/>
      <c r="AI37" s="88">
        <v>454.9</v>
      </c>
      <c r="AJ37" s="25">
        <f t="shared" si="12"/>
        <v>454.9</v>
      </c>
      <c r="AK37" s="25"/>
      <c r="AL37" s="88"/>
      <c r="AM37" s="88">
        <v>346.5</v>
      </c>
      <c r="AN37" s="25">
        <f t="shared" si="14"/>
        <v>346.5</v>
      </c>
      <c r="AO37" s="25"/>
      <c r="AP37" s="55">
        <f t="shared" si="68"/>
        <v>0</v>
      </c>
      <c r="AQ37" s="56">
        <f t="shared" si="68"/>
        <v>3020.9</v>
      </c>
      <c r="AR37" s="56">
        <f t="shared" si="16"/>
        <v>3020.9</v>
      </c>
      <c r="AS37" s="57"/>
      <c r="AT37" s="50">
        <f t="shared" si="52"/>
        <v>0</v>
      </c>
      <c r="AU37" s="51">
        <f t="shared" si="35"/>
        <v>752.9</v>
      </c>
      <c r="AV37" s="51">
        <f t="shared" si="45"/>
        <v>752.9</v>
      </c>
      <c r="AW37" s="102"/>
      <c r="AX37" s="89"/>
      <c r="AY37" s="88">
        <v>331.7</v>
      </c>
      <c r="AZ37" s="25">
        <f t="shared" si="50"/>
        <v>331.7</v>
      </c>
      <c r="BA37" s="59"/>
      <c r="BB37" s="89"/>
      <c r="BC37" s="88">
        <v>242.2</v>
      </c>
      <c r="BD37" s="25">
        <f t="shared" si="62"/>
        <v>242.2</v>
      </c>
      <c r="BE37" s="41"/>
      <c r="BF37" s="87"/>
      <c r="BG37" s="88">
        <v>179</v>
      </c>
      <c r="BH37" s="25">
        <f t="shared" si="63"/>
        <v>179</v>
      </c>
      <c r="BI37" s="41"/>
      <c r="BJ37" s="58">
        <f t="shared" si="36"/>
        <v>0</v>
      </c>
      <c r="BK37" s="51">
        <f t="shared" si="37"/>
        <v>206.8</v>
      </c>
      <c r="BL37" s="51">
        <f>BK37-BJ37</f>
        <v>206.8</v>
      </c>
      <c r="BM37" s="52"/>
      <c r="BN37" s="89"/>
      <c r="BO37" s="88">
        <v>206.8</v>
      </c>
      <c r="BP37" s="16">
        <f t="shared" si="65"/>
        <v>206.8</v>
      </c>
      <c r="BQ37" s="41"/>
      <c r="BR37" s="89"/>
      <c r="BS37" s="88"/>
      <c r="BT37" s="25">
        <f t="shared" si="64"/>
        <v>0</v>
      </c>
      <c r="BU37" s="59" t="e">
        <f t="shared" si="66"/>
        <v>#DIV/0!</v>
      </c>
      <c r="BV37" s="88"/>
      <c r="BW37" s="88"/>
      <c r="BX37" s="25">
        <f t="shared" si="67"/>
        <v>0</v>
      </c>
      <c r="BY37" s="25" t="e">
        <f t="shared" si="59"/>
        <v>#DIV/0!</v>
      </c>
    </row>
    <row r="38" spans="1:77" s="32" customFormat="1" ht="37.5" customHeight="1" thickBot="1">
      <c r="A38" s="99" t="s">
        <v>60</v>
      </c>
      <c r="B38" s="103">
        <f t="shared" si="69"/>
        <v>6396.8</v>
      </c>
      <c r="C38" s="104">
        <f t="shared" si="69"/>
        <v>5770.400000000001</v>
      </c>
      <c r="D38" s="105">
        <f t="shared" si="0"/>
        <v>-626.3999999999996</v>
      </c>
      <c r="E38" s="106">
        <f t="shared" si="1"/>
        <v>90.20760380190096</v>
      </c>
      <c r="F38" s="19">
        <f>J38+Z38</f>
        <v>3169.4</v>
      </c>
      <c r="G38" s="20">
        <f>K38+AA38</f>
        <v>3262.6000000000004</v>
      </c>
      <c r="H38" s="20">
        <f>G38-F38</f>
        <v>93.20000000000027</v>
      </c>
      <c r="I38" s="21">
        <f>G38/F38%</f>
        <v>102.94061967564839</v>
      </c>
      <c r="J38" s="35">
        <f t="shared" si="47"/>
        <v>1160</v>
      </c>
      <c r="K38" s="453">
        <f t="shared" si="48"/>
        <v>1330.2</v>
      </c>
      <c r="L38" s="453">
        <f>K38-J38</f>
        <v>170.20000000000005</v>
      </c>
      <c r="M38" s="23">
        <f t="shared" si="57"/>
        <v>114.67241379310346</v>
      </c>
      <c r="N38" s="95">
        <v>150.5</v>
      </c>
      <c r="O38" s="94">
        <v>343.6</v>
      </c>
      <c r="P38" s="16">
        <f t="shared" si="53"/>
        <v>193.10000000000002</v>
      </c>
      <c r="Q38" s="16">
        <f t="shared" si="60"/>
        <v>228.3056478405316</v>
      </c>
      <c r="R38" s="94">
        <v>401.7</v>
      </c>
      <c r="S38" s="94">
        <v>462</v>
      </c>
      <c r="T38" s="16">
        <f t="shared" si="9"/>
        <v>60.30000000000001</v>
      </c>
      <c r="U38" s="16">
        <f>S38/R38%</f>
        <v>115.01120238984318</v>
      </c>
      <c r="V38" s="94">
        <v>607.8</v>
      </c>
      <c r="W38" s="94">
        <v>524.6</v>
      </c>
      <c r="X38" s="16">
        <f t="shared" si="27"/>
        <v>-83.19999999999993</v>
      </c>
      <c r="Y38" s="16">
        <f>W38/V38%</f>
        <v>86.31128660743667</v>
      </c>
      <c r="Z38" s="453">
        <f t="shared" si="43"/>
        <v>2009.4</v>
      </c>
      <c r="AA38" s="453">
        <f t="shared" si="28"/>
        <v>1932.4</v>
      </c>
      <c r="AB38" s="453">
        <f t="shared" si="29"/>
        <v>-77</v>
      </c>
      <c r="AC38" s="453">
        <f t="shared" si="61"/>
        <v>96.16801035134866</v>
      </c>
      <c r="AD38" s="94">
        <v>283.1</v>
      </c>
      <c r="AE38" s="94">
        <v>523.8</v>
      </c>
      <c r="AF38" s="16">
        <f t="shared" si="31"/>
        <v>240.69999999999993</v>
      </c>
      <c r="AG38" s="16">
        <f>AE38/AD38%</f>
        <v>185.02296008477566</v>
      </c>
      <c r="AH38" s="94">
        <v>621.2</v>
      </c>
      <c r="AI38" s="94">
        <v>699.7</v>
      </c>
      <c r="AJ38" s="16">
        <f t="shared" si="12"/>
        <v>78.5</v>
      </c>
      <c r="AK38" s="16">
        <f>AI38/AH38%</f>
        <v>112.63683193818416</v>
      </c>
      <c r="AL38" s="94">
        <v>1105.1</v>
      </c>
      <c r="AM38" s="94">
        <v>708.9</v>
      </c>
      <c r="AN38" s="16">
        <f t="shared" si="14"/>
        <v>-396.19999999999993</v>
      </c>
      <c r="AO38" s="16">
        <f>AM38/AL38%</f>
        <v>64.1480409012759</v>
      </c>
      <c r="AP38" s="26">
        <f t="shared" si="68"/>
        <v>5151.6</v>
      </c>
      <c r="AQ38" s="27">
        <f>K38+AA38+AU38</f>
        <v>5364.400000000001</v>
      </c>
      <c r="AR38" s="27">
        <f>AQ38-AP38</f>
        <v>212.80000000000018</v>
      </c>
      <c r="AS38" s="28">
        <f t="shared" si="58"/>
        <v>104.13075549343893</v>
      </c>
      <c r="AT38" s="35">
        <f t="shared" si="52"/>
        <v>1982.1999999999998</v>
      </c>
      <c r="AU38" s="453">
        <f t="shared" si="35"/>
        <v>2101.8</v>
      </c>
      <c r="AV38" s="453">
        <f t="shared" si="45"/>
        <v>119.60000000000036</v>
      </c>
      <c r="AW38" s="29">
        <f>AU38/AT38%</f>
        <v>106.03369992937142</v>
      </c>
      <c r="AX38" s="93">
        <v>576.3</v>
      </c>
      <c r="AY38" s="94">
        <v>507.4</v>
      </c>
      <c r="AZ38" s="16">
        <f t="shared" si="50"/>
        <v>-68.89999999999998</v>
      </c>
      <c r="BA38" s="31">
        <f t="shared" si="46"/>
        <v>88.04442130834634</v>
      </c>
      <c r="BB38" s="107">
        <v>929</v>
      </c>
      <c r="BC38" s="108">
        <v>1088</v>
      </c>
      <c r="BD38" s="109">
        <f>BC38-BB38</f>
        <v>159</v>
      </c>
      <c r="BE38" s="110">
        <f>BC38/BB38%</f>
        <v>117.1151776103337</v>
      </c>
      <c r="BF38" s="111">
        <v>476.9</v>
      </c>
      <c r="BG38" s="108">
        <v>506.4</v>
      </c>
      <c r="BH38" s="112">
        <f>BG38-BF38</f>
        <v>29.5</v>
      </c>
      <c r="BI38" s="110">
        <f>BG38/BF38%</f>
        <v>106.18578318305724</v>
      </c>
      <c r="BJ38" s="38">
        <f t="shared" si="36"/>
        <v>1245.2</v>
      </c>
      <c r="BK38" s="453">
        <f t="shared" si="37"/>
        <v>406</v>
      </c>
      <c r="BL38" s="453">
        <f>BK38-BJ38</f>
        <v>-839.2</v>
      </c>
      <c r="BM38" s="23">
        <f>BK38/BJ38%</f>
        <v>32.60520398329586</v>
      </c>
      <c r="BN38" s="93">
        <v>698</v>
      </c>
      <c r="BO38" s="94">
        <v>406</v>
      </c>
      <c r="BP38" s="16">
        <f t="shared" si="65"/>
        <v>-292</v>
      </c>
      <c r="BQ38" s="41">
        <f>BO38/BN38%</f>
        <v>58.16618911174785</v>
      </c>
      <c r="BR38" s="93">
        <v>215.9</v>
      </c>
      <c r="BS38" s="94"/>
      <c r="BT38" s="16">
        <f t="shared" si="64"/>
        <v>-215.9</v>
      </c>
      <c r="BU38" s="59">
        <f t="shared" si="66"/>
        <v>0</v>
      </c>
      <c r="BV38" s="94">
        <v>331.3</v>
      </c>
      <c r="BW38" s="94"/>
      <c r="BX38" s="16">
        <f t="shared" si="67"/>
        <v>-331.3</v>
      </c>
      <c r="BY38" s="16">
        <f t="shared" si="59"/>
        <v>0</v>
      </c>
    </row>
    <row r="39" spans="1:77" s="114" customFormat="1" ht="24" customHeight="1" hidden="1" thickBot="1">
      <c r="A39" s="113" t="s">
        <v>61</v>
      </c>
      <c r="B39" s="455">
        <f t="shared" si="69"/>
        <v>0</v>
      </c>
      <c r="C39" s="456">
        <f t="shared" si="69"/>
        <v>0</v>
      </c>
      <c r="D39" s="457">
        <f t="shared" si="0"/>
        <v>0</v>
      </c>
      <c r="E39" s="458"/>
      <c r="F39" s="459">
        <f>J39+Z39</f>
        <v>0</v>
      </c>
      <c r="G39" s="460">
        <f>K39+AA39</f>
        <v>0</v>
      </c>
      <c r="H39" s="460">
        <f>G39-F39</f>
        <v>0</v>
      </c>
      <c r="I39" s="461"/>
      <c r="J39" s="462">
        <f t="shared" si="47"/>
        <v>0</v>
      </c>
      <c r="K39" s="463">
        <f t="shared" si="48"/>
        <v>0</v>
      </c>
      <c r="L39" s="463">
        <f>K39-J39</f>
        <v>0</v>
      </c>
      <c r="M39" s="464"/>
      <c r="N39" s="111"/>
      <c r="O39" s="108"/>
      <c r="P39" s="109">
        <f>O39-N39</f>
        <v>0</v>
      </c>
      <c r="Q39" s="465"/>
      <c r="R39" s="108"/>
      <c r="S39" s="108"/>
      <c r="T39" s="109">
        <f>S39-R39</f>
        <v>0</v>
      </c>
      <c r="U39" s="112"/>
      <c r="V39" s="108"/>
      <c r="W39" s="108"/>
      <c r="X39" s="112">
        <f>W39-V39</f>
        <v>0</v>
      </c>
      <c r="Y39" s="112"/>
      <c r="Z39" s="463">
        <f t="shared" si="43"/>
        <v>0</v>
      </c>
      <c r="AA39" s="463">
        <f t="shared" si="28"/>
        <v>0</v>
      </c>
      <c r="AB39" s="463">
        <f t="shared" si="29"/>
        <v>0</v>
      </c>
      <c r="AC39" s="463"/>
      <c r="AD39" s="108"/>
      <c r="AE39" s="108"/>
      <c r="AF39" s="109">
        <f>AE39-AD39</f>
        <v>0</v>
      </c>
      <c r="AG39" s="112"/>
      <c r="AH39" s="108"/>
      <c r="AI39" s="108"/>
      <c r="AJ39" s="109">
        <f>AI39-AH39</f>
        <v>0</v>
      </c>
      <c r="AK39" s="112"/>
      <c r="AL39" s="94"/>
      <c r="AM39" s="94"/>
      <c r="AN39" s="16">
        <f>AM39-AL39</f>
        <v>0</v>
      </c>
      <c r="AO39" s="25"/>
      <c r="AP39" s="466">
        <f t="shared" si="68"/>
        <v>0</v>
      </c>
      <c r="AQ39" s="467">
        <f>K39+AA39+AU39</f>
        <v>0</v>
      </c>
      <c r="AR39" s="467">
        <f>AQ39-AP39</f>
        <v>0</v>
      </c>
      <c r="AS39" s="468"/>
      <c r="AT39" s="469">
        <f t="shared" si="52"/>
        <v>0</v>
      </c>
      <c r="AU39" s="470">
        <f t="shared" si="35"/>
        <v>0</v>
      </c>
      <c r="AV39" s="470">
        <f t="shared" si="45"/>
        <v>0</v>
      </c>
      <c r="AW39" s="471"/>
      <c r="AX39" s="472"/>
      <c r="AY39" s="473"/>
      <c r="AZ39" s="474">
        <f>AY39-AX39</f>
        <v>0</v>
      </c>
      <c r="BA39" s="475"/>
      <c r="BB39" s="472"/>
      <c r="BC39" s="473"/>
      <c r="BD39" s="474">
        <f>BC39-BB39</f>
        <v>0</v>
      </c>
      <c r="BE39" s="476"/>
      <c r="BF39" s="107"/>
      <c r="BG39" s="473"/>
      <c r="BH39" s="109">
        <f>BG39-BF39</f>
        <v>0</v>
      </c>
      <c r="BI39" s="477"/>
      <c r="BJ39" s="478">
        <f t="shared" si="36"/>
        <v>0</v>
      </c>
      <c r="BK39" s="463">
        <f t="shared" si="37"/>
        <v>0</v>
      </c>
      <c r="BL39" s="463">
        <f>BK39-BJ39</f>
        <v>0</v>
      </c>
      <c r="BM39" s="464"/>
      <c r="BN39" s="107"/>
      <c r="BO39" s="108"/>
      <c r="BP39" s="109">
        <f t="shared" si="65"/>
        <v>0</v>
      </c>
      <c r="BQ39" s="41"/>
      <c r="BR39" s="107"/>
      <c r="BS39" s="108"/>
      <c r="BT39" s="109">
        <f>BS39-BR39</f>
        <v>0</v>
      </c>
      <c r="BU39" s="479"/>
      <c r="BV39" s="94"/>
      <c r="BW39" s="94"/>
      <c r="BX39" s="16">
        <f t="shared" si="67"/>
        <v>0</v>
      </c>
      <c r="BY39" s="25"/>
    </row>
    <row r="40" spans="2:69" ht="20.25">
      <c r="B40" s="115"/>
      <c r="C40" s="116"/>
      <c r="D40" s="115"/>
      <c r="E40" s="115"/>
      <c r="F40" s="115"/>
      <c r="G40" s="115"/>
      <c r="H40" s="115"/>
      <c r="I40" s="115"/>
      <c r="J40" s="115"/>
      <c r="K40" s="115"/>
      <c r="L40" s="115"/>
      <c r="M40" s="117"/>
      <c r="N40" s="118"/>
      <c r="O40" s="118"/>
      <c r="P40" s="118"/>
      <c r="Q40" s="119"/>
      <c r="R40" s="118"/>
      <c r="S40" s="118"/>
      <c r="T40" s="118"/>
      <c r="U40" s="120"/>
      <c r="V40" s="118"/>
      <c r="W40" s="118" t="s">
        <v>62</v>
      </c>
      <c r="X40" s="118"/>
      <c r="Y40" s="121"/>
      <c r="Z40" s="115"/>
      <c r="AA40" s="115"/>
      <c r="AB40" s="115"/>
      <c r="AC40" s="115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5"/>
      <c r="AU40" s="115"/>
      <c r="AV40" s="115"/>
      <c r="AW40" s="122"/>
      <c r="AX40" s="116"/>
      <c r="AY40" s="116"/>
      <c r="AZ40" s="116"/>
      <c r="BA40" s="116"/>
      <c r="BB40" s="116"/>
      <c r="BC40" s="116" t="s">
        <v>62</v>
      </c>
      <c r="BD40" s="116"/>
      <c r="BE40" s="116"/>
      <c r="BF40" s="116"/>
      <c r="BG40" s="116"/>
      <c r="BH40" s="116"/>
      <c r="BI40" s="116"/>
      <c r="BJ40" s="116"/>
      <c r="BK40" s="115"/>
      <c r="BL40" s="115"/>
      <c r="BM40" s="115"/>
      <c r="BN40" s="116"/>
      <c r="BO40" s="116"/>
      <c r="BP40" s="116"/>
      <c r="BQ40" s="116"/>
    </row>
    <row r="41" spans="2:69" ht="20.25">
      <c r="B41" s="115"/>
      <c r="C41" s="116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6"/>
      <c r="P41" s="116"/>
      <c r="R41" s="116"/>
      <c r="S41" s="116"/>
      <c r="T41" s="116"/>
      <c r="V41" s="116"/>
      <c r="W41" s="116"/>
      <c r="X41" s="116"/>
      <c r="Z41" s="115"/>
      <c r="AA41" s="115"/>
      <c r="AB41" s="115"/>
      <c r="AC41" s="115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5"/>
      <c r="AU41" s="115"/>
      <c r="AV41" s="115"/>
      <c r="AW41" s="122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5"/>
      <c r="BL41" s="115"/>
      <c r="BM41" s="115"/>
      <c r="BN41" s="116"/>
      <c r="BO41" s="116"/>
      <c r="BP41" s="116"/>
      <c r="BQ41" s="116"/>
    </row>
    <row r="42" spans="2:69" ht="20.25">
      <c r="B42" s="115"/>
      <c r="C42" s="12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6"/>
      <c r="P42" s="116"/>
      <c r="R42" s="116"/>
      <c r="S42" s="116"/>
      <c r="T42" s="116"/>
      <c r="V42" s="116"/>
      <c r="W42" s="116"/>
      <c r="X42" s="116"/>
      <c r="Z42" s="115"/>
      <c r="AA42" s="115"/>
      <c r="AB42" s="115"/>
      <c r="AC42" s="115"/>
      <c r="AD42" s="116"/>
      <c r="AE42" s="125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5"/>
      <c r="AU42" s="115"/>
      <c r="AV42" s="115"/>
      <c r="AW42" s="122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5"/>
      <c r="BL42" s="115"/>
      <c r="BM42" s="115"/>
      <c r="BN42" s="116"/>
      <c r="BO42" s="116"/>
      <c r="BP42" s="116"/>
      <c r="BQ42" s="116"/>
    </row>
    <row r="43" spans="2:69" ht="20.25">
      <c r="B43" s="115"/>
      <c r="C43" s="12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  <c r="O43" s="116"/>
      <c r="P43" s="116"/>
      <c r="R43" s="116"/>
      <c r="S43" s="116"/>
      <c r="T43" s="116"/>
      <c r="V43" s="116"/>
      <c r="W43" s="116"/>
      <c r="X43" s="116"/>
      <c r="Z43" s="115"/>
      <c r="AA43" s="115"/>
      <c r="AB43" s="115"/>
      <c r="AC43" s="115"/>
      <c r="AD43" s="116"/>
      <c r="AE43" s="125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5"/>
      <c r="AU43" s="115"/>
      <c r="AV43" s="115"/>
      <c r="AW43" s="122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5"/>
      <c r="BL43" s="115"/>
      <c r="BM43" s="115"/>
      <c r="BN43" s="116"/>
      <c r="BO43" s="116"/>
      <c r="BP43" s="116"/>
      <c r="BQ43" s="116"/>
    </row>
    <row r="44" spans="2:69" ht="20.25">
      <c r="B44" s="115"/>
      <c r="C44" s="12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6"/>
      <c r="O44" s="116"/>
      <c r="P44" s="116"/>
      <c r="R44" s="116"/>
      <c r="S44" s="116"/>
      <c r="T44" s="116"/>
      <c r="V44" s="116"/>
      <c r="W44" s="116"/>
      <c r="X44" s="116"/>
      <c r="Z44" s="115"/>
      <c r="AA44" s="115"/>
      <c r="AB44" s="115"/>
      <c r="AC44" s="115"/>
      <c r="AD44" s="116"/>
      <c r="AE44" s="125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5"/>
      <c r="AU44" s="115"/>
      <c r="AV44" s="115"/>
      <c r="AW44" s="122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5"/>
      <c r="BL44" s="115"/>
      <c r="BM44" s="115"/>
      <c r="BN44" s="116"/>
      <c r="BO44" s="116"/>
      <c r="BP44" s="116"/>
      <c r="BQ44" s="116"/>
    </row>
    <row r="45" spans="2:69" ht="20.25">
      <c r="B45" s="115"/>
      <c r="C45" s="116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16"/>
      <c r="P45" s="116"/>
      <c r="R45" s="116"/>
      <c r="S45" s="116"/>
      <c r="T45" s="116"/>
      <c r="V45" s="116"/>
      <c r="W45" s="116"/>
      <c r="X45" s="116"/>
      <c r="Z45" s="115"/>
      <c r="AA45" s="115"/>
      <c r="AB45" s="115"/>
      <c r="AC45" s="115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5"/>
      <c r="AU45" s="115"/>
      <c r="AV45" s="115"/>
      <c r="AW45" s="122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5"/>
      <c r="BL45" s="115"/>
      <c r="BM45" s="115"/>
      <c r="BN45" s="116"/>
      <c r="BO45" s="116"/>
      <c r="BP45" s="116"/>
      <c r="BQ45" s="116"/>
    </row>
    <row r="46" spans="2:69" ht="20.25">
      <c r="B46" s="115"/>
      <c r="C46" s="116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6"/>
      <c r="P46" s="116"/>
      <c r="R46" s="116"/>
      <c r="S46" s="116"/>
      <c r="T46" s="116"/>
      <c r="V46" s="116"/>
      <c r="W46" s="116"/>
      <c r="X46" s="116"/>
      <c r="Z46" s="115"/>
      <c r="AA46" s="115"/>
      <c r="AB46" s="115"/>
      <c r="AC46" s="115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5"/>
      <c r="AU46" s="115"/>
      <c r="AV46" s="115"/>
      <c r="AW46" s="122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5"/>
      <c r="BL46" s="115"/>
      <c r="BM46" s="115"/>
      <c r="BN46" s="116"/>
      <c r="BO46" s="116"/>
      <c r="BP46" s="116"/>
      <c r="BQ46" s="116"/>
    </row>
    <row r="47" spans="2:69" ht="20.25">
      <c r="B47" s="115"/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116"/>
      <c r="P47" s="116"/>
      <c r="R47" s="116"/>
      <c r="S47" s="116"/>
      <c r="T47" s="116"/>
      <c r="V47" s="116"/>
      <c r="W47" s="116"/>
      <c r="X47" s="116"/>
      <c r="Z47" s="115"/>
      <c r="AA47" s="115"/>
      <c r="AB47" s="115"/>
      <c r="AC47" s="115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5"/>
      <c r="AU47" s="115"/>
      <c r="AV47" s="115"/>
      <c r="AW47" s="122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5"/>
      <c r="BL47" s="115"/>
      <c r="BM47" s="115"/>
      <c r="BN47" s="116"/>
      <c r="BO47" s="116"/>
      <c r="BP47" s="116"/>
      <c r="BQ47" s="116"/>
    </row>
    <row r="48" spans="2:69" ht="20.25">
      <c r="B48" s="115"/>
      <c r="C48" s="116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116"/>
      <c r="P48" s="116"/>
      <c r="R48" s="116"/>
      <c r="S48" s="116"/>
      <c r="T48" s="116"/>
      <c r="V48" s="116"/>
      <c r="W48" s="116"/>
      <c r="X48" s="116"/>
      <c r="Z48" s="115"/>
      <c r="AA48" s="115"/>
      <c r="AB48" s="115"/>
      <c r="AC48" s="115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5"/>
      <c r="AU48" s="115"/>
      <c r="AV48" s="115"/>
      <c r="AW48" s="122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5"/>
      <c r="BL48" s="115"/>
      <c r="BM48" s="115"/>
      <c r="BN48" s="116"/>
      <c r="BO48" s="116"/>
      <c r="BP48" s="116"/>
      <c r="BQ48" s="116"/>
    </row>
    <row r="49" spans="2:69" ht="20.25">
      <c r="B49" s="115"/>
      <c r="C49" s="116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  <c r="O49" s="116"/>
      <c r="P49" s="116"/>
      <c r="R49" s="116"/>
      <c r="S49" s="116"/>
      <c r="T49" s="116"/>
      <c r="V49" s="116"/>
      <c r="W49" s="116"/>
      <c r="X49" s="116"/>
      <c r="Z49" s="115"/>
      <c r="AA49" s="115"/>
      <c r="AB49" s="115"/>
      <c r="AC49" s="115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5"/>
      <c r="AU49" s="115"/>
      <c r="AV49" s="115"/>
      <c r="AW49" s="122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5"/>
      <c r="BL49" s="115"/>
      <c r="BM49" s="115"/>
      <c r="BN49" s="116"/>
      <c r="BO49" s="116"/>
      <c r="BP49" s="116"/>
      <c r="BQ49" s="116"/>
    </row>
    <row r="50" spans="2:69" ht="20.25">
      <c r="B50" s="115"/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  <c r="O50" s="116"/>
      <c r="P50" s="116"/>
      <c r="R50" s="116"/>
      <c r="S50" s="116"/>
      <c r="T50" s="116"/>
      <c r="V50" s="116"/>
      <c r="W50" s="116"/>
      <c r="X50" s="116"/>
      <c r="Z50" s="115"/>
      <c r="AA50" s="115"/>
      <c r="AB50" s="115"/>
      <c r="AC50" s="115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5"/>
      <c r="AU50" s="115"/>
      <c r="AV50" s="115"/>
      <c r="AW50" s="122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5"/>
      <c r="BL50" s="115"/>
      <c r="BM50" s="115"/>
      <c r="BN50" s="116"/>
      <c r="BO50" s="116"/>
      <c r="BP50" s="116"/>
      <c r="BQ50" s="116"/>
    </row>
    <row r="51" spans="2:69" ht="20.25">
      <c r="B51" s="115"/>
      <c r="C51" s="116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  <c r="O51" s="116"/>
      <c r="P51" s="116"/>
      <c r="R51" s="116"/>
      <c r="S51" s="116"/>
      <c r="T51" s="116"/>
      <c r="V51" s="116"/>
      <c r="W51" s="116"/>
      <c r="X51" s="116"/>
      <c r="Z51" s="115"/>
      <c r="AA51" s="115"/>
      <c r="AB51" s="115"/>
      <c r="AC51" s="115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5"/>
      <c r="AU51" s="115"/>
      <c r="AV51" s="115"/>
      <c r="AW51" s="122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5"/>
      <c r="BL51" s="115"/>
      <c r="BM51" s="115"/>
      <c r="BN51" s="116"/>
      <c r="BO51" s="116"/>
      <c r="BP51" s="116"/>
      <c r="BQ51" s="116"/>
    </row>
    <row r="52" spans="2:69" ht="20.25">
      <c r="B52" s="115"/>
      <c r="C52" s="116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R52" s="116"/>
      <c r="S52" s="116"/>
      <c r="T52" s="116"/>
      <c r="V52" s="116"/>
      <c r="W52" s="116"/>
      <c r="X52" s="116"/>
      <c r="Z52" s="115"/>
      <c r="AA52" s="115"/>
      <c r="AB52" s="115"/>
      <c r="AC52" s="115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5"/>
      <c r="AU52" s="115"/>
      <c r="AV52" s="115"/>
      <c r="AW52" s="122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5"/>
      <c r="BL52" s="115"/>
      <c r="BM52" s="115"/>
      <c r="BN52" s="116"/>
      <c r="BO52" s="116"/>
      <c r="BP52" s="116"/>
      <c r="BQ52" s="116"/>
    </row>
    <row r="53" spans="1:69" s="2" customFormat="1" ht="20.25">
      <c r="A53" s="123"/>
      <c r="B53" s="115"/>
      <c r="C53" s="116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3"/>
      <c r="R53" s="116"/>
      <c r="S53" s="116"/>
      <c r="T53" s="116"/>
      <c r="V53" s="116"/>
      <c r="W53" s="116"/>
      <c r="X53" s="116"/>
      <c r="Y53" s="4"/>
      <c r="Z53" s="115"/>
      <c r="AA53" s="115"/>
      <c r="AB53" s="115"/>
      <c r="AC53" s="115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5"/>
      <c r="AU53" s="115"/>
      <c r="AV53" s="115"/>
      <c r="AW53" s="122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5"/>
      <c r="BL53" s="115"/>
      <c r="BM53" s="115"/>
      <c r="BN53" s="116"/>
      <c r="BO53" s="116"/>
      <c r="BP53" s="116"/>
      <c r="BQ53" s="116"/>
    </row>
    <row r="54" spans="1:69" s="2" customFormat="1" ht="20.25">
      <c r="A54" s="123"/>
      <c r="B54" s="115"/>
      <c r="C54" s="116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3"/>
      <c r="R54" s="116"/>
      <c r="S54" s="116"/>
      <c r="T54" s="116"/>
      <c r="V54" s="116"/>
      <c r="W54" s="116"/>
      <c r="X54" s="116"/>
      <c r="Y54" s="4"/>
      <c r="Z54" s="115"/>
      <c r="AA54" s="115"/>
      <c r="AB54" s="115"/>
      <c r="AC54" s="115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5"/>
      <c r="AU54" s="115"/>
      <c r="AV54" s="115"/>
      <c r="AW54" s="122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5"/>
      <c r="BL54" s="115"/>
      <c r="BM54" s="115"/>
      <c r="BN54" s="116"/>
      <c r="BO54" s="116"/>
      <c r="BP54" s="116"/>
      <c r="BQ54" s="116"/>
    </row>
    <row r="55" spans="1:69" s="2" customFormat="1" ht="20.25">
      <c r="A55" s="123"/>
      <c r="B55" s="115"/>
      <c r="C55" s="116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3"/>
      <c r="R55" s="116"/>
      <c r="S55" s="116"/>
      <c r="T55" s="116"/>
      <c r="V55" s="116"/>
      <c r="W55" s="116"/>
      <c r="X55" s="116"/>
      <c r="Y55" s="4"/>
      <c r="Z55" s="115"/>
      <c r="AA55" s="115"/>
      <c r="AB55" s="115"/>
      <c r="AC55" s="115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5"/>
      <c r="AU55" s="115"/>
      <c r="AV55" s="115"/>
      <c r="AW55" s="122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5"/>
      <c r="BL55" s="115"/>
      <c r="BM55" s="115"/>
      <c r="BN55" s="116"/>
      <c r="BO55" s="116"/>
      <c r="BP55" s="116"/>
      <c r="BQ55" s="116"/>
    </row>
    <row r="56" spans="1:69" s="2" customFormat="1" ht="20.25">
      <c r="A56" s="123"/>
      <c r="B56" s="115"/>
      <c r="C56" s="116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6"/>
      <c r="P56" s="116"/>
      <c r="Q56" s="3"/>
      <c r="R56" s="116"/>
      <c r="S56" s="116"/>
      <c r="T56" s="116"/>
      <c r="V56" s="116"/>
      <c r="W56" s="116"/>
      <c r="X56" s="116"/>
      <c r="Y56" s="4"/>
      <c r="Z56" s="115"/>
      <c r="AA56" s="115"/>
      <c r="AB56" s="115"/>
      <c r="AC56" s="115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5"/>
      <c r="AU56" s="115"/>
      <c r="AV56" s="115"/>
      <c r="AW56" s="122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5"/>
      <c r="BL56" s="115"/>
      <c r="BM56" s="115"/>
      <c r="BN56" s="116"/>
      <c r="BO56" s="116"/>
      <c r="BP56" s="116"/>
      <c r="BQ56" s="116"/>
    </row>
    <row r="57" spans="1:69" s="2" customFormat="1" ht="20.25">
      <c r="A57" s="123"/>
      <c r="B57" s="115"/>
      <c r="C57" s="116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6"/>
      <c r="O57" s="116"/>
      <c r="P57" s="116"/>
      <c r="Q57" s="3"/>
      <c r="R57" s="116"/>
      <c r="S57" s="116"/>
      <c r="T57" s="116"/>
      <c r="V57" s="116"/>
      <c r="W57" s="116"/>
      <c r="X57" s="116"/>
      <c r="Y57" s="4"/>
      <c r="Z57" s="115"/>
      <c r="AA57" s="115"/>
      <c r="AB57" s="115"/>
      <c r="AC57" s="115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5"/>
      <c r="AU57" s="115"/>
      <c r="AV57" s="115"/>
      <c r="AW57" s="122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5"/>
      <c r="BL57" s="115"/>
      <c r="BM57" s="115"/>
      <c r="BN57" s="116"/>
      <c r="BO57" s="116"/>
      <c r="BP57" s="116"/>
      <c r="BQ57" s="116"/>
    </row>
    <row r="58" spans="1:69" s="2" customFormat="1" ht="20.25">
      <c r="A58" s="123"/>
      <c r="B58" s="115"/>
      <c r="C58" s="116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16"/>
      <c r="P58" s="116"/>
      <c r="Q58" s="3"/>
      <c r="R58" s="116"/>
      <c r="S58" s="116"/>
      <c r="T58" s="116"/>
      <c r="V58" s="116"/>
      <c r="W58" s="116"/>
      <c r="X58" s="116"/>
      <c r="Y58" s="4"/>
      <c r="Z58" s="115"/>
      <c r="AA58" s="115"/>
      <c r="AB58" s="115"/>
      <c r="AC58" s="115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5"/>
      <c r="AU58" s="115"/>
      <c r="AV58" s="115"/>
      <c r="AW58" s="122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5"/>
      <c r="BL58" s="115"/>
      <c r="BM58" s="115"/>
      <c r="BN58" s="116"/>
      <c r="BO58" s="116"/>
      <c r="BP58" s="116"/>
      <c r="BQ58" s="116"/>
    </row>
    <row r="59" spans="1:69" s="2" customFormat="1" ht="20.25">
      <c r="A59" s="123"/>
      <c r="B59" s="115"/>
      <c r="C59" s="116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6"/>
      <c r="O59" s="116"/>
      <c r="P59" s="116"/>
      <c r="Q59" s="3"/>
      <c r="R59" s="116"/>
      <c r="S59" s="116"/>
      <c r="T59" s="116"/>
      <c r="V59" s="116"/>
      <c r="W59" s="116"/>
      <c r="X59" s="116"/>
      <c r="Y59" s="4"/>
      <c r="Z59" s="115"/>
      <c r="AA59" s="115"/>
      <c r="AB59" s="115"/>
      <c r="AC59" s="115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5"/>
      <c r="AU59" s="115"/>
      <c r="AV59" s="115"/>
      <c r="AW59" s="122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5"/>
      <c r="BL59" s="115"/>
      <c r="BM59" s="115"/>
      <c r="BN59" s="116"/>
      <c r="BO59" s="116"/>
      <c r="BP59" s="116"/>
      <c r="BQ59" s="116"/>
    </row>
    <row r="60" spans="2:69" ht="20.25">
      <c r="B60" s="115"/>
      <c r="C60" s="116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16"/>
      <c r="P60" s="116"/>
      <c r="R60" s="116"/>
      <c r="S60" s="116"/>
      <c r="T60" s="116"/>
      <c r="V60" s="116"/>
      <c r="W60" s="116"/>
      <c r="X60" s="116"/>
      <c r="Z60" s="115"/>
      <c r="AA60" s="115"/>
      <c r="AB60" s="115"/>
      <c r="AC60" s="115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5"/>
      <c r="AU60" s="115"/>
      <c r="AV60" s="115"/>
      <c r="AW60" s="122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5"/>
      <c r="BL60" s="115"/>
      <c r="BM60" s="115"/>
      <c r="BN60" s="116"/>
      <c r="BO60" s="116"/>
      <c r="BP60" s="116"/>
      <c r="BQ60" s="116"/>
    </row>
  </sheetData>
  <sheetProtection/>
  <mergeCells count="77">
    <mergeCell ref="O3:O4"/>
    <mergeCell ref="AP2:AS2"/>
    <mergeCell ref="A2:A4"/>
    <mergeCell ref="B2:E2"/>
    <mergeCell ref="F2:I2"/>
    <mergeCell ref="J2:M2"/>
    <mergeCell ref="N2:Q2"/>
    <mergeCell ref="R2:U2"/>
    <mergeCell ref="K3:K4"/>
    <mergeCell ref="L3:M3"/>
    <mergeCell ref="N3:N4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AT2:AW2"/>
    <mergeCell ref="P3:Q3"/>
    <mergeCell ref="R3:R4"/>
    <mergeCell ref="S3:S4"/>
    <mergeCell ref="T3:U3"/>
    <mergeCell ref="V3:V4"/>
    <mergeCell ref="W3:W4"/>
    <mergeCell ref="X3:Y3"/>
    <mergeCell ref="Z3:Z4"/>
    <mergeCell ref="AA3:AA4"/>
    <mergeCell ref="AB3:AC3"/>
    <mergeCell ref="AD3:AD4"/>
    <mergeCell ref="AE3:AE4"/>
    <mergeCell ref="AF3:AG3"/>
    <mergeCell ref="AH3:AH4"/>
    <mergeCell ref="AI3:AI4"/>
    <mergeCell ref="AJ3:AK3"/>
    <mergeCell ref="AL3:AL4"/>
    <mergeCell ref="AM3:AM4"/>
    <mergeCell ref="AN3:AO3"/>
    <mergeCell ref="AP3:AP4"/>
    <mergeCell ref="AQ3:AQ4"/>
    <mergeCell ref="AR3:AS3"/>
    <mergeCell ref="AT3:AT4"/>
    <mergeCell ref="AU3:AU4"/>
    <mergeCell ref="AV3:AW3"/>
    <mergeCell ref="AX3:AX4"/>
    <mergeCell ref="AY3:AY4"/>
    <mergeCell ref="AZ3:BA3"/>
    <mergeCell ref="BB3:BB4"/>
    <mergeCell ref="BC3:BC4"/>
    <mergeCell ref="BD3:BE3"/>
    <mergeCell ref="BF3:BF4"/>
    <mergeCell ref="BG3:BG4"/>
    <mergeCell ref="BH3:BI3"/>
    <mergeCell ref="BJ3:BJ4"/>
    <mergeCell ref="BK3:BK4"/>
    <mergeCell ref="BT3:BU3"/>
    <mergeCell ref="BV3:BV4"/>
    <mergeCell ref="BW3:BW4"/>
    <mergeCell ref="BX3:BY3"/>
    <mergeCell ref="BL3:BM3"/>
    <mergeCell ref="BN3:BN4"/>
    <mergeCell ref="BO3:BO4"/>
    <mergeCell ref="BP3:BQ3"/>
    <mergeCell ref="BR3:BR4"/>
    <mergeCell ref="BS3:BS4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9" r:id="rId1"/>
  <rowBreaks count="1" manualBreakCount="1">
    <brk id="38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showZeros="0" zoomScalePageLayoutView="0" workbookViewId="0" topLeftCell="A2">
      <pane xSplit="2" ySplit="1" topLeftCell="AR3" activePane="bottomRight" state="frozen"/>
      <selection pane="topLeft" activeCell="A2" sqref="A2"/>
      <selection pane="topRight" activeCell="C2" sqref="C2"/>
      <selection pane="bottomLeft" activeCell="A7" sqref="A7"/>
      <selection pane="bottomRight" activeCell="D3" sqref="D3:Q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2.125" style="0" customWidth="1"/>
    <col min="4" max="4" width="10.25390625" style="0" bestFit="1" customWidth="1"/>
    <col min="5" max="5" width="9.75390625" style="0" customWidth="1"/>
    <col min="6" max="6" width="8.00390625" style="0" customWidth="1"/>
    <col min="7" max="7" width="10.00390625" style="0" customWidth="1"/>
    <col min="8" max="8" width="9.375" style="0" bestFit="1" customWidth="1"/>
    <col min="9" max="9" width="9.25390625" style="0" customWidth="1"/>
    <col min="10" max="10" width="7.875" style="0" customWidth="1"/>
    <col min="11" max="11" width="10.00390625" style="0" customWidth="1"/>
    <col min="12" max="12" width="9.25390625" style="0" bestFit="1" customWidth="1"/>
    <col min="13" max="13" width="9.25390625" style="0" customWidth="1"/>
    <col min="14" max="14" width="7.125" style="0" customWidth="1"/>
    <col min="15" max="15" width="10.00390625" style="0" customWidth="1"/>
    <col min="17" max="17" width="8.875" style="0" customWidth="1"/>
    <col min="18" max="18" width="7.125" style="0" customWidth="1"/>
    <col min="19" max="19" width="10.00390625" style="0" customWidth="1"/>
    <col min="20" max="21" width="9.00390625" style="0" customWidth="1"/>
    <col min="22" max="22" width="7.125" style="0" customWidth="1"/>
    <col min="23" max="23" width="9.00390625" style="0" customWidth="1"/>
    <col min="24" max="24" width="10.25390625" style="0" customWidth="1"/>
    <col min="25" max="25" width="9.375" style="0" customWidth="1"/>
    <col min="26" max="26" width="7.125" style="0" customWidth="1"/>
    <col min="27" max="28" width="9.375" style="0" customWidth="1"/>
    <col min="29" max="29" width="8.75390625" style="0" customWidth="1"/>
    <col min="30" max="30" width="7.125" style="0" customWidth="1"/>
    <col min="31" max="31" width="10.00390625" style="0" customWidth="1"/>
    <col min="32" max="32" width="9.25390625" style="0" bestFit="1" customWidth="1"/>
    <col min="33" max="33" width="8.75390625" style="0" customWidth="1"/>
    <col min="34" max="34" width="7.125" style="0" customWidth="1"/>
    <col min="35" max="35" width="10.00390625" style="0" customWidth="1"/>
    <col min="36" max="37" width="8.875" style="0" customWidth="1"/>
    <col min="38" max="38" width="7.125" style="0" customWidth="1"/>
    <col min="39" max="39" width="9.875" style="0" customWidth="1"/>
    <col min="40" max="40" width="9.00390625" style="0" customWidth="1"/>
    <col min="41" max="41" width="9.25390625" style="0" customWidth="1"/>
    <col min="42" max="42" width="7.125" style="0" customWidth="1"/>
    <col min="43" max="43" width="10.00390625" style="0" customWidth="1"/>
    <col min="44" max="45" width="9.375" style="0" customWidth="1"/>
    <col min="46" max="46" width="7.125" style="0" customWidth="1"/>
    <col min="47" max="47" width="10.00390625" style="0" customWidth="1"/>
    <col min="48" max="49" width="9.00390625" style="0" customWidth="1"/>
    <col min="50" max="50" width="7.125" style="0" customWidth="1"/>
    <col min="51" max="53" width="10.00390625" style="0" customWidth="1"/>
    <col min="54" max="54" width="7.125" style="0" customWidth="1"/>
  </cols>
  <sheetData>
    <row r="1" ht="15.75" hidden="1">
      <c r="A1" t="s">
        <v>63</v>
      </c>
    </row>
    <row r="2" spans="2:54" ht="18">
      <c r="B2" s="127"/>
      <c r="C2" s="128" t="s">
        <v>162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9"/>
      <c r="R2" s="128"/>
      <c r="S2" s="128"/>
      <c r="V2" s="128"/>
      <c r="W2" s="128"/>
      <c r="Z2" s="128"/>
      <c r="AA2" s="128"/>
      <c r="AD2" s="128"/>
      <c r="AE2" s="128"/>
      <c r="AH2" s="128"/>
      <c r="AI2" s="128"/>
      <c r="AL2" s="128"/>
      <c r="AM2" s="128"/>
      <c r="AP2" s="128"/>
      <c r="AQ2" s="128"/>
      <c r="AT2" s="128"/>
      <c r="AU2" s="128"/>
      <c r="AX2" s="128"/>
      <c r="AY2" s="128"/>
      <c r="BB2" s="128"/>
    </row>
    <row r="3" spans="4:54" ht="15.75">
      <c r="D3" s="415" t="s">
        <v>64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131"/>
      <c r="S3" s="130"/>
      <c r="V3" s="131"/>
      <c r="W3" s="130"/>
      <c r="Z3" s="131"/>
      <c r="AA3" s="130"/>
      <c r="AD3" s="131"/>
      <c r="AE3" s="130"/>
      <c r="AH3" s="131"/>
      <c r="AI3" s="130"/>
      <c r="AL3" s="131"/>
      <c r="AM3" s="130"/>
      <c r="AP3" s="131"/>
      <c r="AQ3" s="130"/>
      <c r="AT3" s="131"/>
      <c r="AU3" s="130"/>
      <c r="AX3" s="131"/>
      <c r="AY3" s="130"/>
      <c r="BB3" s="131"/>
    </row>
    <row r="4" spans="1:54" s="133" customFormat="1" ht="12.75" customHeight="1">
      <c r="A4" s="132" t="s">
        <v>161</v>
      </c>
      <c r="B4" s="132"/>
      <c r="E4" s="134"/>
      <c r="F4" s="134"/>
      <c r="I4" s="134"/>
      <c r="J4" s="134"/>
      <c r="M4" s="134"/>
      <c r="N4" s="134"/>
      <c r="Q4" s="134"/>
      <c r="R4" s="134"/>
      <c r="U4" s="134"/>
      <c r="V4" s="134"/>
      <c r="Y4" s="134"/>
      <c r="Z4" s="134"/>
      <c r="AC4" s="134"/>
      <c r="AD4" s="134"/>
      <c r="AG4" s="134"/>
      <c r="AH4" s="134"/>
      <c r="AK4" s="134"/>
      <c r="AL4" s="134"/>
      <c r="AN4" s="135"/>
      <c r="AO4" s="135"/>
      <c r="AP4" s="134"/>
      <c r="AS4" s="134"/>
      <c r="AT4" s="134"/>
      <c r="AW4" s="134"/>
      <c r="AX4" s="134"/>
      <c r="BB4" s="134"/>
    </row>
    <row r="5" spans="1:54" s="133" customFormat="1" ht="12.75" customHeight="1" thickBot="1">
      <c r="A5" s="136"/>
      <c r="B5" s="132"/>
      <c r="E5" s="134"/>
      <c r="F5" s="134"/>
      <c r="I5" s="134"/>
      <c r="J5" s="134"/>
      <c r="M5" s="134"/>
      <c r="N5" s="134"/>
      <c r="Q5" s="134"/>
      <c r="R5" s="134"/>
      <c r="U5" s="134"/>
      <c r="V5" s="134"/>
      <c r="Y5" s="134"/>
      <c r="Z5" s="134"/>
      <c r="AC5" s="134"/>
      <c r="AD5" s="134"/>
      <c r="AG5" s="134"/>
      <c r="AH5" s="134"/>
      <c r="AK5" s="134"/>
      <c r="AL5" s="134"/>
      <c r="AN5" s="135"/>
      <c r="AO5" s="135"/>
      <c r="AP5" s="134"/>
      <c r="AS5" s="134"/>
      <c r="AT5" s="134"/>
      <c r="AW5" s="134"/>
      <c r="AX5" s="134"/>
      <c r="BB5" s="134"/>
    </row>
    <row r="6" spans="1:54" s="139" customFormat="1" ht="15" customHeight="1">
      <c r="A6" s="137" t="s">
        <v>0</v>
      </c>
      <c r="B6" s="138"/>
      <c r="C6" s="480" t="s">
        <v>65</v>
      </c>
      <c r="D6" s="481"/>
      <c r="E6" s="481"/>
      <c r="F6" s="482"/>
      <c r="G6" s="483" t="s">
        <v>66</v>
      </c>
      <c r="H6" s="484"/>
      <c r="I6" s="484"/>
      <c r="J6" s="484"/>
      <c r="K6" s="483" t="s">
        <v>67</v>
      </c>
      <c r="L6" s="484"/>
      <c r="M6" s="484"/>
      <c r="N6" s="485"/>
      <c r="O6" s="483" t="s">
        <v>68</v>
      </c>
      <c r="P6" s="484"/>
      <c r="Q6" s="484"/>
      <c r="R6" s="485"/>
      <c r="S6" s="480" t="s">
        <v>69</v>
      </c>
      <c r="T6" s="481"/>
      <c r="U6" s="481"/>
      <c r="V6" s="482"/>
      <c r="W6" s="480" t="s">
        <v>70</v>
      </c>
      <c r="X6" s="481"/>
      <c r="Y6" s="481"/>
      <c r="Z6" s="482"/>
      <c r="AA6" s="480" t="s">
        <v>71</v>
      </c>
      <c r="AB6" s="481"/>
      <c r="AC6" s="481"/>
      <c r="AD6" s="482"/>
      <c r="AE6" s="480" t="s">
        <v>72</v>
      </c>
      <c r="AF6" s="481"/>
      <c r="AG6" s="481"/>
      <c r="AH6" s="482"/>
      <c r="AI6" s="480" t="s">
        <v>73</v>
      </c>
      <c r="AJ6" s="481"/>
      <c r="AK6" s="481"/>
      <c r="AL6" s="482"/>
      <c r="AM6" s="480" t="s">
        <v>74</v>
      </c>
      <c r="AN6" s="481"/>
      <c r="AO6" s="481"/>
      <c r="AP6" s="482"/>
      <c r="AQ6" s="480" t="s">
        <v>75</v>
      </c>
      <c r="AR6" s="481"/>
      <c r="AS6" s="481"/>
      <c r="AT6" s="482"/>
      <c r="AU6" s="480" t="s">
        <v>76</v>
      </c>
      <c r="AV6" s="481"/>
      <c r="AW6" s="481"/>
      <c r="AX6" s="482"/>
      <c r="AY6" s="412" t="s">
        <v>77</v>
      </c>
      <c r="AZ6" s="413"/>
      <c r="BA6" s="413"/>
      <c r="BB6" s="414"/>
    </row>
    <row r="7" spans="1:54" s="145" customFormat="1" ht="15" customHeight="1">
      <c r="A7" s="140"/>
      <c r="B7" s="141"/>
      <c r="C7" s="486" t="s">
        <v>1</v>
      </c>
      <c r="D7" s="487"/>
      <c r="E7" s="488" t="s">
        <v>22</v>
      </c>
      <c r="F7" s="489"/>
      <c r="G7" s="486" t="s">
        <v>78</v>
      </c>
      <c r="H7" s="487"/>
      <c r="I7" s="488" t="s">
        <v>22</v>
      </c>
      <c r="J7" s="489"/>
      <c r="K7" s="486" t="s">
        <v>78</v>
      </c>
      <c r="L7" s="487"/>
      <c r="M7" s="488" t="s">
        <v>22</v>
      </c>
      <c r="N7" s="489"/>
      <c r="O7" s="486" t="s">
        <v>78</v>
      </c>
      <c r="P7" s="487"/>
      <c r="Q7" s="488" t="s">
        <v>22</v>
      </c>
      <c r="R7" s="489"/>
      <c r="S7" s="486" t="s">
        <v>78</v>
      </c>
      <c r="T7" s="487"/>
      <c r="U7" s="488" t="s">
        <v>22</v>
      </c>
      <c r="V7" s="489"/>
      <c r="W7" s="486" t="s">
        <v>78</v>
      </c>
      <c r="X7" s="487"/>
      <c r="Y7" s="488" t="s">
        <v>22</v>
      </c>
      <c r="Z7" s="489"/>
      <c r="AA7" s="486" t="s">
        <v>78</v>
      </c>
      <c r="AB7" s="487"/>
      <c r="AC7" s="488" t="s">
        <v>22</v>
      </c>
      <c r="AD7" s="489"/>
      <c r="AE7" s="486" t="s">
        <v>78</v>
      </c>
      <c r="AF7" s="487"/>
      <c r="AG7" s="488" t="s">
        <v>22</v>
      </c>
      <c r="AH7" s="489"/>
      <c r="AI7" s="486" t="s">
        <v>78</v>
      </c>
      <c r="AJ7" s="487"/>
      <c r="AK7" s="488" t="s">
        <v>22</v>
      </c>
      <c r="AL7" s="489"/>
      <c r="AM7" s="486" t="s">
        <v>78</v>
      </c>
      <c r="AN7" s="487"/>
      <c r="AO7" s="488" t="s">
        <v>22</v>
      </c>
      <c r="AP7" s="489"/>
      <c r="AQ7" s="486" t="s">
        <v>78</v>
      </c>
      <c r="AR7" s="487"/>
      <c r="AS7" s="488" t="s">
        <v>22</v>
      </c>
      <c r="AT7" s="489"/>
      <c r="AU7" s="486" t="s">
        <v>78</v>
      </c>
      <c r="AV7" s="487"/>
      <c r="AW7" s="488" t="s">
        <v>22</v>
      </c>
      <c r="AX7" s="489"/>
      <c r="AY7" s="486" t="s">
        <v>78</v>
      </c>
      <c r="AZ7" s="487"/>
      <c r="BA7" s="488" t="s">
        <v>22</v>
      </c>
      <c r="BB7" s="489"/>
    </row>
    <row r="8" spans="1:55" s="150" customFormat="1" ht="12.75">
      <c r="A8" s="146"/>
      <c r="B8" s="147"/>
      <c r="C8" s="142" t="s">
        <v>20</v>
      </c>
      <c r="D8" s="148" t="s">
        <v>21</v>
      </c>
      <c r="E8" s="148" t="s">
        <v>80</v>
      </c>
      <c r="F8" s="143" t="s">
        <v>79</v>
      </c>
      <c r="G8" s="142" t="s">
        <v>20</v>
      </c>
      <c r="H8" s="148" t="s">
        <v>21</v>
      </c>
      <c r="I8" s="148" t="s">
        <v>80</v>
      </c>
      <c r="J8" s="143" t="s">
        <v>79</v>
      </c>
      <c r="K8" s="142" t="s">
        <v>20</v>
      </c>
      <c r="L8" s="148" t="s">
        <v>21</v>
      </c>
      <c r="M8" s="148" t="s">
        <v>80</v>
      </c>
      <c r="N8" s="143" t="s">
        <v>79</v>
      </c>
      <c r="O8" s="142" t="s">
        <v>20</v>
      </c>
      <c r="P8" s="148" t="s">
        <v>21</v>
      </c>
      <c r="Q8" s="148" t="s">
        <v>80</v>
      </c>
      <c r="R8" s="143" t="s">
        <v>79</v>
      </c>
      <c r="S8" s="142" t="s">
        <v>20</v>
      </c>
      <c r="T8" s="148" t="s">
        <v>21</v>
      </c>
      <c r="U8" s="148" t="s">
        <v>80</v>
      </c>
      <c r="V8" s="143" t="s">
        <v>79</v>
      </c>
      <c r="W8" s="142" t="s">
        <v>20</v>
      </c>
      <c r="X8" s="148" t="s">
        <v>21</v>
      </c>
      <c r="Y8" s="148" t="s">
        <v>80</v>
      </c>
      <c r="Z8" s="143" t="s">
        <v>79</v>
      </c>
      <c r="AA8" s="142" t="s">
        <v>20</v>
      </c>
      <c r="AB8" s="148" t="s">
        <v>21</v>
      </c>
      <c r="AC8" s="148" t="s">
        <v>80</v>
      </c>
      <c r="AD8" s="143" t="s">
        <v>79</v>
      </c>
      <c r="AE8" s="142" t="s">
        <v>20</v>
      </c>
      <c r="AF8" s="148" t="s">
        <v>21</v>
      </c>
      <c r="AG8" s="148" t="s">
        <v>80</v>
      </c>
      <c r="AH8" s="143" t="s">
        <v>79</v>
      </c>
      <c r="AI8" s="142" t="s">
        <v>20</v>
      </c>
      <c r="AJ8" s="148" t="s">
        <v>21</v>
      </c>
      <c r="AK8" s="148" t="s">
        <v>80</v>
      </c>
      <c r="AL8" s="143" t="s">
        <v>79</v>
      </c>
      <c r="AM8" s="142" t="s">
        <v>20</v>
      </c>
      <c r="AN8" s="148" t="s">
        <v>21</v>
      </c>
      <c r="AO8" s="148" t="s">
        <v>80</v>
      </c>
      <c r="AP8" s="143" t="s">
        <v>79</v>
      </c>
      <c r="AQ8" s="142" t="s">
        <v>20</v>
      </c>
      <c r="AR8" s="148" t="s">
        <v>21</v>
      </c>
      <c r="AS8" s="148" t="s">
        <v>80</v>
      </c>
      <c r="AT8" s="143" t="s">
        <v>79</v>
      </c>
      <c r="AU8" s="142" t="s">
        <v>20</v>
      </c>
      <c r="AV8" s="148" t="s">
        <v>21</v>
      </c>
      <c r="AW8" s="148" t="s">
        <v>80</v>
      </c>
      <c r="AX8" s="143" t="s">
        <v>79</v>
      </c>
      <c r="AY8" s="142" t="s">
        <v>20</v>
      </c>
      <c r="AZ8" s="148" t="s">
        <v>21</v>
      </c>
      <c r="BA8" s="148" t="s">
        <v>80</v>
      </c>
      <c r="BB8" s="144" t="s">
        <v>79</v>
      </c>
      <c r="BC8" s="149"/>
    </row>
    <row r="9" spans="1:54" s="496" customFormat="1" ht="12.75">
      <c r="A9" s="490" t="s">
        <v>81</v>
      </c>
      <c r="B9" s="491"/>
      <c r="C9" s="492">
        <f>SUM(C10:C18)</f>
        <v>96494.99999999999</v>
      </c>
      <c r="D9" s="493">
        <f>SUM(D10:D18)</f>
        <v>71031.2</v>
      </c>
      <c r="E9" s="493">
        <f>D9-C9</f>
        <v>-25463.79999999999</v>
      </c>
      <c r="F9" s="494">
        <f>D9/C9%</f>
        <v>73.611275195606</v>
      </c>
      <c r="G9" s="492">
        <f>SUM(G10:G18)</f>
        <v>3849</v>
      </c>
      <c r="H9" s="493">
        <f>SUM(H10:H18)</f>
        <v>2833.9</v>
      </c>
      <c r="I9" s="493">
        <f>H9-G9</f>
        <v>-1015.0999999999999</v>
      </c>
      <c r="J9" s="494">
        <f>H9/G9%</f>
        <v>73.62691608209924</v>
      </c>
      <c r="K9" s="492">
        <f>SUM(K10:K18)</f>
        <v>5224.8</v>
      </c>
      <c r="L9" s="493">
        <f>SUM(L10:L18)</f>
        <v>3143.6</v>
      </c>
      <c r="M9" s="493">
        <f>L9-K9</f>
        <v>-2081.2000000000003</v>
      </c>
      <c r="N9" s="494">
        <f>L9/K9%</f>
        <v>60.166896340529775</v>
      </c>
      <c r="O9" s="492">
        <f>SUM(O10:O18)</f>
        <v>9581.4</v>
      </c>
      <c r="P9" s="493">
        <f>SUM(P10:P18)</f>
        <v>5941.1</v>
      </c>
      <c r="Q9" s="493">
        <f>P9-O9</f>
        <v>-3640.2999999999993</v>
      </c>
      <c r="R9" s="494">
        <f>P9/O9%</f>
        <v>62.00659611330287</v>
      </c>
      <c r="S9" s="492">
        <f>SUM(S10:S18)</f>
        <v>6518.9</v>
      </c>
      <c r="T9" s="493">
        <f>SUM(T10:T18)</f>
        <v>3468.8</v>
      </c>
      <c r="U9" s="493">
        <f>T9-S9</f>
        <v>-3050.0999999999995</v>
      </c>
      <c r="V9" s="494">
        <f>T9/S9%</f>
        <v>53.211431376459224</v>
      </c>
      <c r="W9" s="492">
        <f>SUM(W10:W18)</f>
        <v>4494.3</v>
      </c>
      <c r="X9" s="493">
        <f>SUM(X10:X18)</f>
        <v>2221.9</v>
      </c>
      <c r="Y9" s="493">
        <f>X9-W9</f>
        <v>-2272.4</v>
      </c>
      <c r="Z9" s="494">
        <f>X9/W9%</f>
        <v>49.438177246734746</v>
      </c>
      <c r="AA9" s="492">
        <f>SUM(AA10:AA18)</f>
        <v>4348.7</v>
      </c>
      <c r="AB9" s="493">
        <f>SUM(AB10:AB18)</f>
        <v>3811.5999999999995</v>
      </c>
      <c r="AC9" s="493">
        <f>AB9-AA9</f>
        <v>-537.1000000000004</v>
      </c>
      <c r="AD9" s="494">
        <f>AB9/AA9%</f>
        <v>87.64918251431462</v>
      </c>
      <c r="AE9" s="492">
        <f>SUM(AE10:AE18)</f>
        <v>4156.7</v>
      </c>
      <c r="AF9" s="493">
        <f>SUM(AF10:AF18)</f>
        <v>2531.6</v>
      </c>
      <c r="AG9" s="493">
        <f>AF9-AE9</f>
        <v>-1625.1</v>
      </c>
      <c r="AH9" s="494">
        <f>AF9/AE9%</f>
        <v>60.904082565496665</v>
      </c>
      <c r="AI9" s="492">
        <f>SUM(AI10:AI18)</f>
        <v>9260.899999999998</v>
      </c>
      <c r="AJ9" s="493">
        <f>SUM(AJ10:AJ18)</f>
        <v>9467.1</v>
      </c>
      <c r="AK9" s="493">
        <f>AJ9-AI9</f>
        <v>206.20000000000255</v>
      </c>
      <c r="AL9" s="494">
        <f>AJ9/AI9%</f>
        <v>102.22656545260182</v>
      </c>
      <c r="AM9" s="492">
        <f>SUM(AM10:AM18)</f>
        <v>2178.6000000000004</v>
      </c>
      <c r="AN9" s="493">
        <f>SUM(AN10:AN18)</f>
        <v>1173.7</v>
      </c>
      <c r="AO9" s="493">
        <f>AN9-AM9</f>
        <v>-1004.9000000000003</v>
      </c>
      <c r="AP9" s="494">
        <f>AN9/AM9%</f>
        <v>53.874047553474696</v>
      </c>
      <c r="AQ9" s="492">
        <f>SUM(AQ10:AQ18)</f>
        <v>5071.100000000001</v>
      </c>
      <c r="AR9" s="493">
        <f>SUM(AR10:AR18)</f>
        <v>2878.5</v>
      </c>
      <c r="AS9" s="493">
        <f>AR9-AQ9</f>
        <v>-2192.6000000000013</v>
      </c>
      <c r="AT9" s="494">
        <f>AR9/AQ9%</f>
        <v>56.762832521543636</v>
      </c>
      <c r="AU9" s="492">
        <f>SUM(AU10:AU18)</f>
        <v>10861.4</v>
      </c>
      <c r="AV9" s="493">
        <f>SUM(AV10:AV18)</f>
        <v>7311.499999999999</v>
      </c>
      <c r="AW9" s="493">
        <f>AV9-AU9</f>
        <v>-3549.9000000000005</v>
      </c>
      <c r="AX9" s="494">
        <f>AV9/AU9%</f>
        <v>67.31636805568343</v>
      </c>
      <c r="AY9" s="492">
        <f aca="true" t="shared" si="0" ref="AY9:AZ32">C9+G9+K9+O9+S9+W9+AA9+AE9+AI9+AM9+AQ9+AU9</f>
        <v>162040.8</v>
      </c>
      <c r="AZ9" s="493">
        <f t="shared" si="0"/>
        <v>115814.50000000001</v>
      </c>
      <c r="BA9" s="493">
        <f>AZ9-AY9</f>
        <v>-46226.299999999974</v>
      </c>
      <c r="BB9" s="495">
        <f>AZ9/AY9%</f>
        <v>71.47243163450194</v>
      </c>
    </row>
    <row r="10" spans="1:55" ht="12.75">
      <c r="A10" s="155" t="s">
        <v>82</v>
      </c>
      <c r="B10" s="156"/>
      <c r="C10" s="157">
        <v>45808.7</v>
      </c>
      <c r="D10" s="158">
        <v>35607.9</v>
      </c>
      <c r="E10" s="159">
        <f>D10-C10</f>
        <v>-10200.799999999996</v>
      </c>
      <c r="F10" s="160">
        <f>D10/C10%</f>
        <v>77.73174091384388</v>
      </c>
      <c r="G10" s="157">
        <v>950.1</v>
      </c>
      <c r="H10" s="158">
        <v>724.9</v>
      </c>
      <c r="I10" s="162">
        <f aca="true" t="shared" si="1" ref="I10:I34">H10-G10</f>
        <v>-225.20000000000005</v>
      </c>
      <c r="J10" s="160">
        <f>H10/G10%</f>
        <v>76.29723187032944</v>
      </c>
      <c r="K10" s="157">
        <v>1740.3</v>
      </c>
      <c r="L10" s="158">
        <v>1395.3</v>
      </c>
      <c r="M10" s="162">
        <f aca="true" t="shared" si="2" ref="M10:M34">L10-K10</f>
        <v>-345</v>
      </c>
      <c r="N10" s="160">
        <f>L10/K10%</f>
        <v>80.17583175314601</v>
      </c>
      <c r="O10" s="157">
        <v>5584.2</v>
      </c>
      <c r="P10" s="158">
        <v>4644</v>
      </c>
      <c r="Q10" s="162">
        <f aca="true" t="shared" si="3" ref="Q10:Q34">P10-O10</f>
        <v>-940.1999999999998</v>
      </c>
      <c r="R10" s="160">
        <f>P10/O10%</f>
        <v>83.16321048673042</v>
      </c>
      <c r="S10" s="157">
        <v>1353.5</v>
      </c>
      <c r="T10" s="158">
        <v>1144.1</v>
      </c>
      <c r="U10" s="162">
        <f aca="true" t="shared" si="4" ref="U10:U34">T10-S10</f>
        <v>-209.4000000000001</v>
      </c>
      <c r="V10" s="160">
        <f>T10/S10%</f>
        <v>84.52899889176209</v>
      </c>
      <c r="W10" s="157">
        <v>1861.8</v>
      </c>
      <c r="X10" s="158">
        <v>1061.2</v>
      </c>
      <c r="Y10" s="162">
        <f aca="true" t="shared" si="5" ref="Y10:Y34">X10-W10</f>
        <v>-800.5999999999999</v>
      </c>
      <c r="Z10" s="160">
        <f>X10/W10%</f>
        <v>56.99860350198733</v>
      </c>
      <c r="AA10" s="157">
        <v>808.4</v>
      </c>
      <c r="AB10" s="158">
        <v>568.5</v>
      </c>
      <c r="AC10" s="162">
        <f aca="true" t="shared" si="6" ref="AC10:AC34">AB10-AA10</f>
        <v>-239.89999999999998</v>
      </c>
      <c r="AD10" s="160">
        <f>AB10/AA10%</f>
        <v>70.32409698169224</v>
      </c>
      <c r="AE10" s="157">
        <v>1040.4</v>
      </c>
      <c r="AF10" s="158">
        <v>1042.1</v>
      </c>
      <c r="AG10" s="162">
        <f aca="true" t="shared" si="7" ref="AG10:AG34">AF10-AE10</f>
        <v>1.699999999999818</v>
      </c>
      <c r="AH10" s="160">
        <f>AF10/AE10%</f>
        <v>100.16339869281043</v>
      </c>
      <c r="AI10" s="157">
        <v>2097.9</v>
      </c>
      <c r="AJ10" s="158">
        <v>2464.2</v>
      </c>
      <c r="AK10" s="162">
        <f aca="true" t="shared" si="8" ref="AK10:AK34">AJ10-AI10</f>
        <v>366.2999999999997</v>
      </c>
      <c r="AL10" s="160">
        <f>AJ10/AI10%</f>
        <v>117.46031746031746</v>
      </c>
      <c r="AM10" s="157">
        <v>539</v>
      </c>
      <c r="AN10" s="158">
        <v>431</v>
      </c>
      <c r="AO10" s="162">
        <f aca="true" t="shared" si="9" ref="AO10:AO34">AN10-AM10</f>
        <v>-108</v>
      </c>
      <c r="AP10" s="160">
        <f>AN10/AM10%</f>
        <v>79.96289424860854</v>
      </c>
      <c r="AQ10" s="157">
        <v>1492</v>
      </c>
      <c r="AR10" s="158">
        <v>1031.4</v>
      </c>
      <c r="AS10" s="162">
        <f aca="true" t="shared" si="10" ref="AS10:AS34">AR10-AQ10</f>
        <v>-460.5999999999999</v>
      </c>
      <c r="AT10" s="160">
        <f>AR10/AQ10%</f>
        <v>69.12868632707776</v>
      </c>
      <c r="AU10" s="157">
        <v>2892.5</v>
      </c>
      <c r="AV10" s="158">
        <v>2008.8</v>
      </c>
      <c r="AW10" s="162">
        <f aca="true" t="shared" si="11" ref="AW10:AW34">AV10-AU10</f>
        <v>-883.7</v>
      </c>
      <c r="AX10" s="160">
        <f>AV10/AU10%</f>
        <v>69.4485738980121</v>
      </c>
      <c r="AY10" s="161">
        <f t="shared" si="0"/>
        <v>66168.8</v>
      </c>
      <c r="AZ10" s="162">
        <f t="shared" si="0"/>
        <v>52123.4</v>
      </c>
      <c r="BA10" s="162">
        <f aca="true" t="shared" si="12" ref="BA10:BA34">AZ10-AY10</f>
        <v>-14045.400000000001</v>
      </c>
      <c r="BB10" s="163">
        <f>AZ10/AY10%</f>
        <v>78.77337959884417</v>
      </c>
      <c r="BC10" s="164"/>
    </row>
    <row r="11" spans="1:55" ht="12.75">
      <c r="A11" s="155" t="s">
        <v>83</v>
      </c>
      <c r="B11" s="156"/>
      <c r="C11" s="157">
        <v>2052.2</v>
      </c>
      <c r="D11" s="158">
        <v>1912.2</v>
      </c>
      <c r="E11" s="159">
        <f aca="true" t="shared" si="13" ref="E11:E34">D11-C11</f>
        <v>-139.99999999999977</v>
      </c>
      <c r="F11" s="160">
        <f>D11/C11%</f>
        <v>93.17805282136246</v>
      </c>
      <c r="G11" s="157">
        <v>46.2</v>
      </c>
      <c r="H11" s="158">
        <v>43</v>
      </c>
      <c r="I11" s="162">
        <f t="shared" si="1"/>
        <v>-3.200000000000003</v>
      </c>
      <c r="J11" s="160">
        <f>H11/G11%</f>
        <v>93.07359307359307</v>
      </c>
      <c r="K11" s="157">
        <v>530.1</v>
      </c>
      <c r="L11" s="158">
        <v>440.8</v>
      </c>
      <c r="M11" s="162">
        <f t="shared" si="2"/>
        <v>-89.30000000000001</v>
      </c>
      <c r="N11" s="160">
        <f>L11/K11%</f>
        <v>83.15412186379929</v>
      </c>
      <c r="O11" s="157"/>
      <c r="P11" s="158"/>
      <c r="Q11" s="162">
        <f t="shared" si="3"/>
        <v>0</v>
      </c>
      <c r="R11" s="160"/>
      <c r="S11" s="157"/>
      <c r="T11" s="158"/>
      <c r="U11" s="162">
        <f t="shared" si="4"/>
        <v>0</v>
      </c>
      <c r="V11" s="160"/>
      <c r="W11" s="157"/>
      <c r="X11" s="158"/>
      <c r="Y11" s="162">
        <f t="shared" si="5"/>
        <v>0</v>
      </c>
      <c r="Z11" s="160"/>
      <c r="AA11" s="157"/>
      <c r="AB11" s="158"/>
      <c r="AC11" s="162">
        <f t="shared" si="6"/>
        <v>0</v>
      </c>
      <c r="AD11" s="160"/>
      <c r="AE11" s="157">
        <v>270.8</v>
      </c>
      <c r="AF11" s="158">
        <v>252.3</v>
      </c>
      <c r="AG11" s="162">
        <f t="shared" si="7"/>
        <v>-18.5</v>
      </c>
      <c r="AH11" s="160">
        <f>AF11/AE11%</f>
        <v>93.16838995568685</v>
      </c>
      <c r="AI11" s="157">
        <v>193.2</v>
      </c>
      <c r="AJ11" s="158">
        <v>180</v>
      </c>
      <c r="AK11" s="162">
        <f t="shared" si="8"/>
        <v>-13.199999999999989</v>
      </c>
      <c r="AL11" s="160">
        <f>AJ11/AI11%</f>
        <v>93.16770186335404</v>
      </c>
      <c r="AM11" s="157"/>
      <c r="AN11" s="158"/>
      <c r="AO11" s="162">
        <f t="shared" si="9"/>
        <v>0</v>
      </c>
      <c r="AP11" s="160"/>
      <c r="AQ11" s="157">
        <v>607.8</v>
      </c>
      <c r="AR11" s="158">
        <v>566.3</v>
      </c>
      <c r="AS11" s="162">
        <f t="shared" si="10"/>
        <v>-41.5</v>
      </c>
      <c r="AT11" s="160">
        <f>AR11/AQ11%</f>
        <v>93.17209608423823</v>
      </c>
      <c r="AU11" s="157">
        <v>774.6</v>
      </c>
      <c r="AV11" s="158">
        <v>721.8</v>
      </c>
      <c r="AW11" s="162">
        <f t="shared" si="11"/>
        <v>-52.80000000000007</v>
      </c>
      <c r="AX11" s="160">
        <f>AV11/AU11%</f>
        <v>93.18357862122384</v>
      </c>
      <c r="AY11" s="161">
        <f t="shared" si="0"/>
        <v>4474.9</v>
      </c>
      <c r="AZ11" s="162">
        <f t="shared" si="0"/>
        <v>4116.400000000001</v>
      </c>
      <c r="BA11" s="162">
        <f t="shared" si="12"/>
        <v>-358.4999999999991</v>
      </c>
      <c r="BB11" s="163">
        <f>AZ11/AY11%</f>
        <v>91.98864779101211</v>
      </c>
      <c r="BC11" s="164"/>
    </row>
    <row r="12" spans="1:55" ht="23.25" customHeight="1" hidden="1">
      <c r="A12" s="165" t="s">
        <v>84</v>
      </c>
      <c r="B12" s="156"/>
      <c r="C12" s="157"/>
      <c r="D12" s="158"/>
      <c r="E12" s="159">
        <f t="shared" si="13"/>
        <v>0</v>
      </c>
      <c r="F12" s="160"/>
      <c r="G12" s="157"/>
      <c r="H12" s="158"/>
      <c r="I12" s="162">
        <f t="shared" si="1"/>
        <v>0</v>
      </c>
      <c r="J12" s="160"/>
      <c r="K12" s="157"/>
      <c r="L12" s="158"/>
      <c r="M12" s="162">
        <f t="shared" si="2"/>
        <v>0</v>
      </c>
      <c r="N12" s="160"/>
      <c r="O12" s="157"/>
      <c r="P12" s="158"/>
      <c r="Q12" s="162">
        <f t="shared" si="3"/>
        <v>0</v>
      </c>
      <c r="R12" s="160"/>
      <c r="S12" s="157"/>
      <c r="T12" s="158"/>
      <c r="U12" s="162">
        <f t="shared" si="4"/>
        <v>0</v>
      </c>
      <c r="V12" s="160"/>
      <c r="W12" s="157"/>
      <c r="X12" s="158"/>
      <c r="Y12" s="162">
        <f t="shared" si="5"/>
        <v>0</v>
      </c>
      <c r="Z12" s="160"/>
      <c r="AA12" s="157"/>
      <c r="AB12" s="158"/>
      <c r="AC12" s="162">
        <f t="shared" si="6"/>
        <v>0</v>
      </c>
      <c r="AD12" s="160"/>
      <c r="AE12" s="157"/>
      <c r="AF12" s="158"/>
      <c r="AG12" s="162">
        <f t="shared" si="7"/>
        <v>0</v>
      </c>
      <c r="AH12" s="160"/>
      <c r="AI12" s="157"/>
      <c r="AJ12" s="158"/>
      <c r="AK12" s="162">
        <f t="shared" si="8"/>
        <v>0</v>
      </c>
      <c r="AL12" s="160"/>
      <c r="AM12" s="157"/>
      <c r="AN12" s="158"/>
      <c r="AO12" s="162">
        <f t="shared" si="9"/>
        <v>0</v>
      </c>
      <c r="AP12" s="160"/>
      <c r="AQ12" s="157"/>
      <c r="AR12" s="158"/>
      <c r="AS12" s="162">
        <f t="shared" si="10"/>
        <v>0</v>
      </c>
      <c r="AT12" s="160"/>
      <c r="AU12" s="157"/>
      <c r="AV12" s="158"/>
      <c r="AW12" s="162">
        <f t="shared" si="11"/>
        <v>0</v>
      </c>
      <c r="AX12" s="160"/>
      <c r="AY12" s="161">
        <f t="shared" si="0"/>
        <v>0</v>
      </c>
      <c r="AZ12" s="162">
        <f t="shared" si="0"/>
        <v>0</v>
      </c>
      <c r="BA12" s="162">
        <f t="shared" si="12"/>
        <v>0</v>
      </c>
      <c r="BB12" s="163"/>
      <c r="BC12" s="164"/>
    </row>
    <row r="13" spans="1:55" ht="12.75">
      <c r="A13" s="155" t="s">
        <v>31</v>
      </c>
      <c r="B13" s="166"/>
      <c r="C13" s="167">
        <v>119.4</v>
      </c>
      <c r="D13" s="168">
        <v>67.4</v>
      </c>
      <c r="E13" s="159">
        <f t="shared" si="13"/>
        <v>-52</v>
      </c>
      <c r="F13" s="160">
        <f>D13/C13%</f>
        <v>56.44891122278057</v>
      </c>
      <c r="G13" s="167">
        <v>70</v>
      </c>
      <c r="H13" s="168">
        <v>78.1</v>
      </c>
      <c r="I13" s="162">
        <f t="shared" si="1"/>
        <v>8.099999999999994</v>
      </c>
      <c r="J13" s="160">
        <f>H13/G13%</f>
        <v>111.57142857142857</v>
      </c>
      <c r="K13" s="167">
        <v>9.5</v>
      </c>
      <c r="L13" s="168">
        <v>11.8</v>
      </c>
      <c r="M13" s="162">
        <f t="shared" si="2"/>
        <v>2.3000000000000007</v>
      </c>
      <c r="N13" s="160">
        <f>L13/K13%</f>
        <v>124.21052631578948</v>
      </c>
      <c r="O13" s="167">
        <v>374.8</v>
      </c>
      <c r="P13" s="168">
        <v>469.5</v>
      </c>
      <c r="Q13" s="162">
        <f t="shared" si="3"/>
        <v>94.69999999999999</v>
      </c>
      <c r="R13" s="160">
        <f>P13/O13%</f>
        <v>125.2668089647812</v>
      </c>
      <c r="S13" s="167">
        <v>228.3</v>
      </c>
      <c r="T13" s="168">
        <v>300</v>
      </c>
      <c r="U13" s="162">
        <f t="shared" si="4"/>
        <v>71.69999999999999</v>
      </c>
      <c r="V13" s="160">
        <f>T13/S13%</f>
        <v>131.4060446780552</v>
      </c>
      <c r="W13" s="167">
        <v>89</v>
      </c>
      <c r="X13" s="168">
        <v>94.5</v>
      </c>
      <c r="Y13" s="162">
        <f t="shared" si="5"/>
        <v>5.5</v>
      </c>
      <c r="Z13" s="160">
        <f>X13/W13%</f>
        <v>106.17977528089888</v>
      </c>
      <c r="AA13" s="167">
        <v>175.7</v>
      </c>
      <c r="AB13" s="168">
        <v>205.8</v>
      </c>
      <c r="AC13" s="162">
        <f t="shared" si="6"/>
        <v>30.100000000000023</v>
      </c>
      <c r="AD13" s="160">
        <f>AB13/AA13%</f>
        <v>117.13147410358567</v>
      </c>
      <c r="AE13" s="167">
        <v>200</v>
      </c>
      <c r="AF13" s="168">
        <v>270.7</v>
      </c>
      <c r="AG13" s="162">
        <f t="shared" si="7"/>
        <v>70.69999999999999</v>
      </c>
      <c r="AH13" s="160">
        <f>AF13/AE13%</f>
        <v>135.35</v>
      </c>
      <c r="AI13" s="167">
        <v>2086.2</v>
      </c>
      <c r="AJ13" s="168">
        <v>3353.5</v>
      </c>
      <c r="AK13" s="162">
        <f t="shared" si="8"/>
        <v>1267.3000000000002</v>
      </c>
      <c r="AL13" s="160">
        <f>AJ13/AI13%</f>
        <v>160.74681238615665</v>
      </c>
      <c r="AM13" s="167">
        <v>17.9</v>
      </c>
      <c r="AN13" s="168">
        <v>7.4</v>
      </c>
      <c r="AO13" s="162">
        <f t="shared" si="9"/>
        <v>-10.499999999999998</v>
      </c>
      <c r="AP13" s="160">
        <f>AN13/AM13%</f>
        <v>41.34078212290503</v>
      </c>
      <c r="AQ13" s="167">
        <v>75.5</v>
      </c>
      <c r="AR13" s="168">
        <v>117.7</v>
      </c>
      <c r="AS13" s="162">
        <f t="shared" si="10"/>
        <v>42.2</v>
      </c>
      <c r="AT13" s="160">
        <f>AR13/AQ13%</f>
        <v>155.89403973509934</v>
      </c>
      <c r="AU13" s="167"/>
      <c r="AV13" s="168"/>
      <c r="AW13" s="162">
        <f t="shared" si="11"/>
        <v>0</v>
      </c>
      <c r="AX13" s="160"/>
      <c r="AY13" s="161">
        <f t="shared" si="0"/>
        <v>3446.2999999999997</v>
      </c>
      <c r="AZ13" s="162">
        <f t="shared" si="0"/>
        <v>4976.4</v>
      </c>
      <c r="BA13" s="162">
        <f t="shared" si="12"/>
        <v>1530.1</v>
      </c>
      <c r="BB13" s="163">
        <f>AZ13/AY13%</f>
        <v>144.39834024896268</v>
      </c>
      <c r="BC13" s="164"/>
    </row>
    <row r="14" spans="1:55" ht="12.75">
      <c r="A14" s="169" t="s">
        <v>85</v>
      </c>
      <c r="B14" s="166"/>
      <c r="C14" s="167">
        <v>4879.4</v>
      </c>
      <c r="D14" s="168">
        <v>1452.4</v>
      </c>
      <c r="E14" s="159">
        <f t="shared" si="13"/>
        <v>-3426.9999999999995</v>
      </c>
      <c r="F14" s="160">
        <f>D14/C14%</f>
        <v>29.76595483051195</v>
      </c>
      <c r="G14" s="167">
        <v>100</v>
      </c>
      <c r="H14" s="168">
        <v>26.4</v>
      </c>
      <c r="I14" s="162">
        <f t="shared" si="1"/>
        <v>-73.6</v>
      </c>
      <c r="J14" s="160">
        <f>H14/G14%</f>
        <v>26.4</v>
      </c>
      <c r="K14" s="167">
        <v>240.9</v>
      </c>
      <c r="L14" s="168">
        <v>41.9</v>
      </c>
      <c r="M14" s="162">
        <f t="shared" si="2"/>
        <v>-199</v>
      </c>
      <c r="N14" s="160">
        <f>L14/K14%</f>
        <v>17.39310917393109</v>
      </c>
      <c r="O14" s="167">
        <v>68.5</v>
      </c>
      <c r="P14" s="168">
        <v>47.6</v>
      </c>
      <c r="Q14" s="162">
        <f t="shared" si="3"/>
        <v>-20.9</v>
      </c>
      <c r="R14" s="160">
        <f>P14/O14%</f>
        <v>69.48905109489051</v>
      </c>
      <c r="S14" s="167">
        <v>32</v>
      </c>
      <c r="T14" s="168">
        <v>13.4</v>
      </c>
      <c r="U14" s="162">
        <f t="shared" si="4"/>
        <v>-18.6</v>
      </c>
      <c r="V14" s="160">
        <f>T14/S14%</f>
        <v>41.875</v>
      </c>
      <c r="W14" s="167">
        <v>366.1</v>
      </c>
      <c r="X14" s="168">
        <v>43.4</v>
      </c>
      <c r="Y14" s="162">
        <f t="shared" si="5"/>
        <v>-322.70000000000005</v>
      </c>
      <c r="Z14" s="160">
        <f>X14/W14%</f>
        <v>11.854684512428298</v>
      </c>
      <c r="AA14" s="167">
        <v>87.3</v>
      </c>
      <c r="AB14" s="168">
        <v>29.8</v>
      </c>
      <c r="AC14" s="162">
        <f t="shared" si="6"/>
        <v>-57.5</v>
      </c>
      <c r="AD14" s="160">
        <f>AB14/AA14%</f>
        <v>34.13516609392898</v>
      </c>
      <c r="AE14" s="167">
        <v>84.2</v>
      </c>
      <c r="AF14" s="168">
        <v>11.6</v>
      </c>
      <c r="AG14" s="162">
        <f t="shared" si="7"/>
        <v>-72.60000000000001</v>
      </c>
      <c r="AH14" s="160">
        <f>AF14/AE14%</f>
        <v>13.77672209026128</v>
      </c>
      <c r="AI14" s="167">
        <v>1575.9</v>
      </c>
      <c r="AJ14" s="168">
        <v>157.2</v>
      </c>
      <c r="AK14" s="162">
        <f t="shared" si="8"/>
        <v>-1418.7</v>
      </c>
      <c r="AL14" s="160">
        <f>AJ14/AI14%</f>
        <v>9.975252236817056</v>
      </c>
      <c r="AM14" s="167">
        <v>26.6</v>
      </c>
      <c r="AN14" s="168">
        <v>11.3</v>
      </c>
      <c r="AO14" s="162">
        <f t="shared" si="9"/>
        <v>-15.3</v>
      </c>
      <c r="AP14" s="160">
        <f>AN14/AM14%</f>
        <v>42.4812030075188</v>
      </c>
      <c r="AQ14" s="167">
        <v>225.3</v>
      </c>
      <c r="AR14" s="168">
        <v>31.1</v>
      </c>
      <c r="AS14" s="162">
        <f t="shared" si="10"/>
        <v>-194.20000000000002</v>
      </c>
      <c r="AT14" s="160">
        <f>AR14/AQ14%</f>
        <v>13.80381713271194</v>
      </c>
      <c r="AU14" s="167">
        <v>848.7</v>
      </c>
      <c r="AV14" s="168">
        <v>108.1</v>
      </c>
      <c r="AW14" s="162">
        <f t="shared" si="11"/>
        <v>-740.6</v>
      </c>
      <c r="AX14" s="160">
        <f>AV14/AU14%</f>
        <v>12.737127371273711</v>
      </c>
      <c r="AY14" s="161">
        <f t="shared" si="0"/>
        <v>8534.9</v>
      </c>
      <c r="AZ14" s="162">
        <f t="shared" si="0"/>
        <v>1974.2</v>
      </c>
      <c r="BA14" s="162">
        <f t="shared" si="12"/>
        <v>-6560.7</v>
      </c>
      <c r="BB14" s="163">
        <f>AZ14/AY14%</f>
        <v>23.130909559573052</v>
      </c>
      <c r="BC14" s="164"/>
    </row>
    <row r="15" spans="1:55" s="175" customFormat="1" ht="12.75">
      <c r="A15" s="170" t="s">
        <v>86</v>
      </c>
      <c r="B15" s="171"/>
      <c r="C15" s="172">
        <v>36049.1</v>
      </c>
      <c r="D15" s="173">
        <v>22976.9</v>
      </c>
      <c r="E15" s="159">
        <f t="shared" si="13"/>
        <v>-13072.199999999997</v>
      </c>
      <c r="F15" s="160">
        <f>D15/C15%</f>
        <v>63.737790957333196</v>
      </c>
      <c r="G15" s="172">
        <v>2524</v>
      </c>
      <c r="H15" s="173">
        <v>1863.9</v>
      </c>
      <c r="I15" s="162">
        <f t="shared" si="1"/>
        <v>-660.0999999999999</v>
      </c>
      <c r="J15" s="160">
        <f>H15/G15%</f>
        <v>73.84706814580032</v>
      </c>
      <c r="K15" s="172">
        <v>2120.7</v>
      </c>
      <c r="L15" s="173">
        <v>844.4</v>
      </c>
      <c r="M15" s="162">
        <f t="shared" si="2"/>
        <v>-1276.2999999999997</v>
      </c>
      <c r="N15" s="160">
        <f>L15/K15%</f>
        <v>39.817041542886784</v>
      </c>
      <c r="O15" s="172">
        <v>3430.5</v>
      </c>
      <c r="P15" s="173">
        <v>697.2</v>
      </c>
      <c r="Q15" s="162">
        <f t="shared" si="3"/>
        <v>-2733.3</v>
      </c>
      <c r="R15" s="160">
        <f>P15/O15%</f>
        <v>20.323567993003937</v>
      </c>
      <c r="S15" s="172">
        <v>4740.9</v>
      </c>
      <c r="T15" s="173">
        <v>1884.9</v>
      </c>
      <c r="U15" s="162">
        <f t="shared" si="4"/>
        <v>-2855.9999999999995</v>
      </c>
      <c r="V15" s="160">
        <f>T15/S15%</f>
        <v>39.758273745491366</v>
      </c>
      <c r="W15" s="172">
        <v>1742.2</v>
      </c>
      <c r="X15" s="173">
        <v>685.2</v>
      </c>
      <c r="Y15" s="162">
        <f t="shared" si="5"/>
        <v>-1057</v>
      </c>
      <c r="Z15" s="160">
        <f>X15/W15%</f>
        <v>39.329583285501094</v>
      </c>
      <c r="AA15" s="172">
        <v>2113.8</v>
      </c>
      <c r="AB15" s="173">
        <v>1891.1</v>
      </c>
      <c r="AC15" s="162">
        <f t="shared" si="6"/>
        <v>-222.70000000000027</v>
      </c>
      <c r="AD15" s="160">
        <f>AB15/AA15%</f>
        <v>89.46447156779259</v>
      </c>
      <c r="AE15" s="172">
        <v>2456</v>
      </c>
      <c r="AF15" s="173">
        <v>914.6</v>
      </c>
      <c r="AG15" s="162">
        <f t="shared" si="7"/>
        <v>-1541.4</v>
      </c>
      <c r="AH15" s="160">
        <f>AF15/AE15%</f>
        <v>37.23941368078176</v>
      </c>
      <c r="AI15" s="172">
        <v>3275.1</v>
      </c>
      <c r="AJ15" s="173">
        <v>3167.8</v>
      </c>
      <c r="AK15" s="162">
        <f t="shared" si="8"/>
        <v>-107.29999999999973</v>
      </c>
      <c r="AL15" s="160">
        <f>AJ15/AI15%</f>
        <v>96.723764159873</v>
      </c>
      <c r="AM15" s="172">
        <v>1498.8</v>
      </c>
      <c r="AN15" s="173">
        <v>662.6</v>
      </c>
      <c r="AO15" s="162">
        <f t="shared" si="9"/>
        <v>-836.1999999999999</v>
      </c>
      <c r="AP15" s="160">
        <f>AN15/AM15%</f>
        <v>44.20870029356819</v>
      </c>
      <c r="AQ15" s="172">
        <v>2095.1</v>
      </c>
      <c r="AR15" s="173">
        <v>860</v>
      </c>
      <c r="AS15" s="162">
        <f t="shared" si="10"/>
        <v>-1235.1</v>
      </c>
      <c r="AT15" s="160">
        <f>AR15/AQ15%</f>
        <v>41.04815999236313</v>
      </c>
      <c r="AU15" s="172">
        <v>4676.2</v>
      </c>
      <c r="AV15" s="173">
        <v>3357.6</v>
      </c>
      <c r="AW15" s="162">
        <f t="shared" si="11"/>
        <v>-1318.6</v>
      </c>
      <c r="AX15" s="160">
        <f>AV15/AU15%</f>
        <v>71.80189042384842</v>
      </c>
      <c r="AY15" s="161">
        <f t="shared" si="0"/>
        <v>66722.4</v>
      </c>
      <c r="AZ15" s="162">
        <f t="shared" si="0"/>
        <v>39806.200000000004</v>
      </c>
      <c r="BA15" s="162">
        <f t="shared" si="12"/>
        <v>-26916.19999999999</v>
      </c>
      <c r="BB15" s="163">
        <f>AZ15/AY15%</f>
        <v>59.65942472093331</v>
      </c>
      <c r="BC15" s="174"/>
    </row>
    <row r="16" spans="1:55" ht="25.5" customHeight="1">
      <c r="A16" s="176" t="s">
        <v>87</v>
      </c>
      <c r="B16" s="177"/>
      <c r="C16" s="172"/>
      <c r="D16" s="178"/>
      <c r="E16" s="159">
        <f t="shared" si="13"/>
        <v>0</v>
      </c>
      <c r="F16" s="160"/>
      <c r="G16" s="497">
        <v>24.7</v>
      </c>
      <c r="H16" s="179">
        <v>25.4</v>
      </c>
      <c r="I16" s="162">
        <f t="shared" si="1"/>
        <v>0.6999999999999993</v>
      </c>
      <c r="J16" s="160">
        <f>H16/G16%</f>
        <v>102.83400809716599</v>
      </c>
      <c r="K16" s="497">
        <v>67</v>
      </c>
      <c r="L16" s="178">
        <v>49.9</v>
      </c>
      <c r="M16" s="162">
        <f t="shared" si="2"/>
        <v>-17.1</v>
      </c>
      <c r="N16" s="160">
        <f>L16/K16%</f>
        <v>74.4776119402985</v>
      </c>
      <c r="O16" s="172">
        <v>25</v>
      </c>
      <c r="P16" s="178">
        <v>21.7</v>
      </c>
      <c r="Q16" s="162">
        <f t="shared" si="3"/>
        <v>-3.3000000000000007</v>
      </c>
      <c r="R16" s="160">
        <f>P16/O16%</f>
        <v>86.8</v>
      </c>
      <c r="S16" s="172">
        <v>44.9</v>
      </c>
      <c r="T16" s="178">
        <v>36.3</v>
      </c>
      <c r="U16" s="162">
        <f t="shared" si="4"/>
        <v>-8.600000000000001</v>
      </c>
      <c r="V16" s="160">
        <f>T16/S16%</f>
        <v>80.84632516703785</v>
      </c>
      <c r="W16" s="172">
        <v>74.9</v>
      </c>
      <c r="X16" s="178">
        <v>61.3</v>
      </c>
      <c r="Y16" s="162">
        <f t="shared" si="5"/>
        <v>-13.600000000000009</v>
      </c>
      <c r="Z16" s="160">
        <f>X16/W16%</f>
        <v>81.84245660881173</v>
      </c>
      <c r="AA16" s="172">
        <v>60</v>
      </c>
      <c r="AB16" s="178">
        <v>47.7</v>
      </c>
      <c r="AC16" s="162">
        <f t="shared" si="6"/>
        <v>-12.299999999999997</v>
      </c>
      <c r="AD16" s="160">
        <f>AB16/AA16%</f>
        <v>79.50000000000001</v>
      </c>
      <c r="AE16" s="172">
        <v>39.1</v>
      </c>
      <c r="AF16" s="178">
        <v>9.5</v>
      </c>
      <c r="AG16" s="162">
        <f t="shared" si="7"/>
        <v>-29.6</v>
      </c>
      <c r="AH16" s="160">
        <f>AF16/AE16%</f>
        <v>24.296675191815854</v>
      </c>
      <c r="AI16" s="172">
        <v>12.8</v>
      </c>
      <c r="AJ16" s="178">
        <v>13.9</v>
      </c>
      <c r="AK16" s="162">
        <f t="shared" si="8"/>
        <v>1.0999999999999996</v>
      </c>
      <c r="AL16" s="160">
        <f>AJ16/AI16%</f>
        <v>108.59375</v>
      </c>
      <c r="AM16" s="172">
        <v>36.9</v>
      </c>
      <c r="AN16" s="178">
        <v>17.7</v>
      </c>
      <c r="AO16" s="162">
        <f t="shared" si="9"/>
        <v>-19.2</v>
      </c>
      <c r="AP16" s="160">
        <f>AN16/AM16%</f>
        <v>47.96747967479675</v>
      </c>
      <c r="AQ16" s="172">
        <v>83.6</v>
      </c>
      <c r="AR16" s="178">
        <v>60</v>
      </c>
      <c r="AS16" s="162">
        <f t="shared" si="10"/>
        <v>-23.599999999999994</v>
      </c>
      <c r="AT16" s="160">
        <f>AR16/AQ16%</f>
        <v>71.77033492822967</v>
      </c>
      <c r="AU16" s="172">
        <v>110</v>
      </c>
      <c r="AV16" s="178">
        <v>76.2</v>
      </c>
      <c r="AW16" s="162">
        <f t="shared" si="11"/>
        <v>-33.8</v>
      </c>
      <c r="AX16" s="160">
        <f>AV16/AU16%</f>
        <v>69.27272727272727</v>
      </c>
      <c r="AY16" s="161">
        <f t="shared" si="0"/>
        <v>578.9</v>
      </c>
      <c r="AZ16" s="162">
        <f t="shared" si="0"/>
        <v>419.59999999999997</v>
      </c>
      <c r="BA16" s="162">
        <f t="shared" si="12"/>
        <v>-159.3</v>
      </c>
      <c r="BB16" s="163">
        <f>AZ16/AY16%</f>
        <v>72.4822940058732</v>
      </c>
      <c r="BC16" s="164"/>
    </row>
    <row r="17" spans="1:55" ht="16.5" customHeight="1" hidden="1">
      <c r="A17" s="176" t="s">
        <v>88</v>
      </c>
      <c r="B17" s="177"/>
      <c r="C17" s="172"/>
      <c r="D17" s="179"/>
      <c r="E17" s="159">
        <f t="shared" si="13"/>
        <v>0</v>
      </c>
      <c r="F17" s="160"/>
      <c r="G17" s="172"/>
      <c r="H17" s="179"/>
      <c r="I17" s="498">
        <f t="shared" si="1"/>
        <v>0</v>
      </c>
      <c r="J17" s="160"/>
      <c r="K17" s="172"/>
      <c r="L17" s="179"/>
      <c r="M17" s="498">
        <f t="shared" si="2"/>
        <v>0</v>
      </c>
      <c r="N17" s="160"/>
      <c r="O17" s="172"/>
      <c r="P17" s="179"/>
      <c r="Q17" s="498">
        <f t="shared" si="3"/>
        <v>0</v>
      </c>
      <c r="R17" s="160"/>
      <c r="S17" s="172"/>
      <c r="T17" s="179"/>
      <c r="U17" s="498">
        <f t="shared" si="4"/>
        <v>0</v>
      </c>
      <c r="V17" s="160"/>
      <c r="W17" s="172"/>
      <c r="X17" s="179"/>
      <c r="Y17" s="498">
        <f t="shared" si="5"/>
        <v>0</v>
      </c>
      <c r="Z17" s="160"/>
      <c r="AA17" s="172"/>
      <c r="AB17" s="179"/>
      <c r="AC17" s="498">
        <f t="shared" si="6"/>
        <v>0</v>
      </c>
      <c r="AD17" s="160"/>
      <c r="AE17" s="172"/>
      <c r="AF17" s="179"/>
      <c r="AG17" s="498">
        <f t="shared" si="7"/>
        <v>0</v>
      </c>
      <c r="AH17" s="160"/>
      <c r="AI17" s="172"/>
      <c r="AJ17" s="179"/>
      <c r="AK17" s="498">
        <f t="shared" si="8"/>
        <v>0</v>
      </c>
      <c r="AL17" s="160"/>
      <c r="AM17" s="172"/>
      <c r="AN17" s="179"/>
      <c r="AO17" s="498">
        <f t="shared" si="9"/>
        <v>0</v>
      </c>
      <c r="AP17" s="160"/>
      <c r="AQ17" s="172"/>
      <c r="AR17" s="179"/>
      <c r="AS17" s="498">
        <f t="shared" si="10"/>
        <v>0</v>
      </c>
      <c r="AT17" s="160"/>
      <c r="AU17" s="172"/>
      <c r="AV17" s="179"/>
      <c r="AW17" s="498">
        <f t="shared" si="11"/>
        <v>0</v>
      </c>
      <c r="AX17" s="160"/>
      <c r="AY17" s="161">
        <f t="shared" si="0"/>
        <v>0</v>
      </c>
      <c r="AZ17" s="162">
        <f t="shared" si="0"/>
        <v>0</v>
      </c>
      <c r="BA17" s="498">
        <f t="shared" si="12"/>
        <v>0</v>
      </c>
      <c r="BB17" s="163"/>
      <c r="BC17" s="164"/>
    </row>
    <row r="18" spans="1:55" s="187" customFormat="1" ht="21.75" customHeight="1">
      <c r="A18" s="180" t="s">
        <v>89</v>
      </c>
      <c r="B18" s="181"/>
      <c r="C18" s="182">
        <f>SUM(C19:C27)</f>
        <v>7586.200000000001</v>
      </c>
      <c r="D18" s="183">
        <f>SUM(D19:D27)</f>
        <v>9014.4</v>
      </c>
      <c r="E18" s="184">
        <f t="shared" si="13"/>
        <v>1428.199999999999</v>
      </c>
      <c r="F18" s="153">
        <f aca="true" t="shared" si="14" ref="F18:F23">D18/C18%</f>
        <v>118.82628984208165</v>
      </c>
      <c r="G18" s="182">
        <f>SUM(G19:G27)</f>
        <v>134</v>
      </c>
      <c r="H18" s="183">
        <f>SUM(H19:H27)</f>
        <v>72.2</v>
      </c>
      <c r="I18" s="498">
        <f t="shared" si="1"/>
        <v>-61.8</v>
      </c>
      <c r="J18" s="153">
        <f>H18/G18%</f>
        <v>53.88059701492537</v>
      </c>
      <c r="K18" s="182">
        <f>SUM(K19:K27)</f>
        <v>516.3000000000001</v>
      </c>
      <c r="L18" s="183">
        <f>SUM(L19:L27)</f>
        <v>359.5</v>
      </c>
      <c r="M18" s="498">
        <f t="shared" si="2"/>
        <v>-156.80000000000007</v>
      </c>
      <c r="N18" s="153">
        <f>L18/K18%</f>
        <v>69.63006004261088</v>
      </c>
      <c r="O18" s="182">
        <f>SUM(O19:O27)</f>
        <v>98.4</v>
      </c>
      <c r="P18" s="183">
        <f>SUM(P19:P27)</f>
        <v>61.099999999999994</v>
      </c>
      <c r="Q18" s="498">
        <f t="shared" si="3"/>
        <v>-37.30000000000001</v>
      </c>
      <c r="R18" s="153">
        <f>P18/O18%</f>
        <v>62.093495934959336</v>
      </c>
      <c r="S18" s="182">
        <f>SUM(S19:S27)</f>
        <v>119.3</v>
      </c>
      <c r="T18" s="183">
        <f>SUM(T19:T27)</f>
        <v>90.1</v>
      </c>
      <c r="U18" s="498">
        <f t="shared" si="4"/>
        <v>-29.200000000000003</v>
      </c>
      <c r="V18" s="153">
        <f>T18/S18%</f>
        <v>75.52388935456831</v>
      </c>
      <c r="W18" s="182">
        <f>SUM(W19:W27)</f>
        <v>360.29999999999995</v>
      </c>
      <c r="X18" s="183">
        <f>SUM(X19:X27)</f>
        <v>276.3</v>
      </c>
      <c r="Y18" s="498">
        <f t="shared" si="5"/>
        <v>-83.99999999999994</v>
      </c>
      <c r="Z18" s="153">
        <f>X18/W18%</f>
        <v>76.68609492089927</v>
      </c>
      <c r="AA18" s="182">
        <f>SUM(AA19:AA27)</f>
        <v>1103.5</v>
      </c>
      <c r="AB18" s="183">
        <f>SUM(AB19:AB27)</f>
        <v>1068.7</v>
      </c>
      <c r="AC18" s="498">
        <f t="shared" si="6"/>
        <v>-34.799999999999955</v>
      </c>
      <c r="AD18" s="153">
        <f>AB18/AA18%</f>
        <v>96.84639782510195</v>
      </c>
      <c r="AE18" s="182">
        <f>SUM(AE19:AE27)</f>
        <v>66.2</v>
      </c>
      <c r="AF18" s="183">
        <f>SUM(AF19:AF27)</f>
        <v>30.8</v>
      </c>
      <c r="AG18" s="498">
        <f t="shared" si="7"/>
        <v>-35.400000000000006</v>
      </c>
      <c r="AH18" s="153">
        <f>AF18/AE18%</f>
        <v>46.52567975830816</v>
      </c>
      <c r="AI18" s="182">
        <f>SUM(AI19:AI27)</f>
        <v>19.8</v>
      </c>
      <c r="AJ18" s="183">
        <f>SUM(AJ19:AJ27)</f>
        <v>130.5</v>
      </c>
      <c r="AK18" s="498">
        <f t="shared" si="8"/>
        <v>110.7</v>
      </c>
      <c r="AL18" s="153">
        <f>AJ18/AI18%</f>
        <v>659.090909090909</v>
      </c>
      <c r="AM18" s="182">
        <f>SUM(AM19:AM27)</f>
        <v>59.4</v>
      </c>
      <c r="AN18" s="183">
        <f>SUM(AN19:AN27)</f>
        <v>43.7</v>
      </c>
      <c r="AO18" s="498">
        <f t="shared" si="9"/>
        <v>-15.699999999999996</v>
      </c>
      <c r="AP18" s="153">
        <f>AN18/AM18%</f>
        <v>73.56902356902357</v>
      </c>
      <c r="AQ18" s="182">
        <f>SUM(AQ19:AQ27)</f>
        <v>491.79999999999995</v>
      </c>
      <c r="AR18" s="183">
        <f>SUM(AR19:AR27)</f>
        <v>212</v>
      </c>
      <c r="AS18" s="498">
        <f t="shared" si="10"/>
        <v>-279.79999999999995</v>
      </c>
      <c r="AT18" s="153">
        <f>AR18/AQ18%</f>
        <v>43.106954046360315</v>
      </c>
      <c r="AU18" s="182">
        <f>SUM(AU19:AU27)</f>
        <v>1559.3999999999999</v>
      </c>
      <c r="AV18" s="183">
        <f>SUM(AV19:AV27)</f>
        <v>1039</v>
      </c>
      <c r="AW18" s="498">
        <f t="shared" si="11"/>
        <v>-520.3999999999999</v>
      </c>
      <c r="AX18" s="153">
        <f>AV18/AU18%</f>
        <v>66.62819032961396</v>
      </c>
      <c r="AY18" s="152">
        <f t="shared" si="0"/>
        <v>12114.599999999997</v>
      </c>
      <c r="AZ18" s="185">
        <f t="shared" si="0"/>
        <v>12398.300000000001</v>
      </c>
      <c r="BA18" s="498">
        <f t="shared" si="12"/>
        <v>283.70000000000437</v>
      </c>
      <c r="BB18" s="154">
        <f aca="true" t="shared" si="15" ref="BB18:BB23">AZ18/AY18%</f>
        <v>102.34180245323827</v>
      </c>
      <c r="BC18" s="186"/>
    </row>
    <row r="19" spans="1:55" s="193" customFormat="1" ht="12.75">
      <c r="A19" s="188" t="s">
        <v>90</v>
      </c>
      <c r="B19" s="189"/>
      <c r="C19" s="190">
        <v>4801.6</v>
      </c>
      <c r="D19" s="191">
        <v>3909.6</v>
      </c>
      <c r="E19" s="159">
        <f t="shared" si="13"/>
        <v>-892.0000000000005</v>
      </c>
      <c r="F19" s="160">
        <f t="shared" si="14"/>
        <v>81.42285904698433</v>
      </c>
      <c r="G19" s="190">
        <v>88.3</v>
      </c>
      <c r="H19" s="191">
        <v>34.7</v>
      </c>
      <c r="I19" s="162">
        <f t="shared" si="1"/>
        <v>-53.599999999999994</v>
      </c>
      <c r="J19" s="153">
        <f>H19/G19%</f>
        <v>39.29784824462062</v>
      </c>
      <c r="K19" s="190">
        <v>102</v>
      </c>
      <c r="L19" s="191">
        <v>72.8</v>
      </c>
      <c r="M19" s="162">
        <f t="shared" si="2"/>
        <v>-29.200000000000003</v>
      </c>
      <c r="N19" s="160">
        <f>L19/K19%</f>
        <v>71.37254901960785</v>
      </c>
      <c r="O19" s="190">
        <v>25</v>
      </c>
      <c r="P19" s="191">
        <v>31.9</v>
      </c>
      <c r="Q19" s="162">
        <f t="shared" si="3"/>
        <v>6.899999999999999</v>
      </c>
      <c r="R19" s="160">
        <f>P19/O19%</f>
        <v>127.6</v>
      </c>
      <c r="S19" s="190">
        <v>119.3</v>
      </c>
      <c r="T19" s="191">
        <v>85.6</v>
      </c>
      <c r="U19" s="162">
        <f t="shared" si="4"/>
        <v>-33.7</v>
      </c>
      <c r="V19" s="160">
        <f>T19/S19%</f>
        <v>71.75188600167644</v>
      </c>
      <c r="W19" s="190"/>
      <c r="X19" s="191"/>
      <c r="Y19" s="162">
        <f t="shared" si="5"/>
        <v>0</v>
      </c>
      <c r="Z19" s="160"/>
      <c r="AA19" s="190">
        <v>215</v>
      </c>
      <c r="AB19" s="191">
        <v>776</v>
      </c>
      <c r="AC19" s="162">
        <f t="shared" si="6"/>
        <v>561</v>
      </c>
      <c r="AD19" s="160">
        <f>AB19/AA19%</f>
        <v>360.93023255813955</v>
      </c>
      <c r="AE19" s="190">
        <v>58.2</v>
      </c>
      <c r="AF19" s="191">
        <v>18.8</v>
      </c>
      <c r="AG19" s="162">
        <f t="shared" si="7"/>
        <v>-39.400000000000006</v>
      </c>
      <c r="AH19" s="160">
        <f>AF19/AE19%</f>
        <v>32.302405498281786</v>
      </c>
      <c r="AI19" s="190">
        <v>2.1</v>
      </c>
      <c r="AJ19" s="191"/>
      <c r="AK19" s="162">
        <f t="shared" si="8"/>
        <v>-2.1</v>
      </c>
      <c r="AL19" s="160"/>
      <c r="AM19" s="190">
        <v>1</v>
      </c>
      <c r="AN19" s="191"/>
      <c r="AO19" s="162">
        <f t="shared" si="9"/>
        <v>-1</v>
      </c>
      <c r="AP19" s="160"/>
      <c r="AQ19" s="190">
        <v>17.8</v>
      </c>
      <c r="AR19" s="191">
        <v>7.6</v>
      </c>
      <c r="AS19" s="162">
        <f t="shared" si="10"/>
        <v>-10.200000000000001</v>
      </c>
      <c r="AT19" s="160">
        <f>AR19/AQ19%</f>
        <v>42.69662921348314</v>
      </c>
      <c r="AU19" s="190">
        <v>167.5</v>
      </c>
      <c r="AV19" s="191">
        <v>104.2</v>
      </c>
      <c r="AW19" s="162">
        <f t="shared" si="11"/>
        <v>-63.3</v>
      </c>
      <c r="AX19" s="160">
        <f>AV19/AU19%</f>
        <v>62.208955223880594</v>
      </c>
      <c r="AY19" s="161">
        <f t="shared" si="0"/>
        <v>5597.800000000001</v>
      </c>
      <c r="AZ19" s="192">
        <f t="shared" si="0"/>
        <v>5041.200000000001</v>
      </c>
      <c r="BA19" s="162">
        <f t="shared" si="12"/>
        <v>-556.6000000000004</v>
      </c>
      <c r="BB19" s="163">
        <f t="shared" si="15"/>
        <v>90.05680803172675</v>
      </c>
      <c r="BC19" s="164"/>
    </row>
    <row r="20" spans="1:55" ht="12.75">
      <c r="A20" s="194" t="s">
        <v>49</v>
      </c>
      <c r="B20" s="195"/>
      <c r="C20" s="190">
        <v>1274.6</v>
      </c>
      <c r="D20" s="196">
        <v>1212.8</v>
      </c>
      <c r="E20" s="159">
        <f t="shared" si="13"/>
        <v>-61.799999999999955</v>
      </c>
      <c r="F20" s="160">
        <f t="shared" si="14"/>
        <v>95.15142005335008</v>
      </c>
      <c r="G20" s="190"/>
      <c r="H20" s="196"/>
      <c r="I20" s="162">
        <f t="shared" si="1"/>
        <v>0</v>
      </c>
      <c r="J20" s="153"/>
      <c r="K20" s="190">
        <v>169.1</v>
      </c>
      <c r="L20" s="196">
        <v>73.1</v>
      </c>
      <c r="M20" s="162">
        <f t="shared" si="2"/>
        <v>-96</v>
      </c>
      <c r="N20" s="160">
        <f>L20/K20%</f>
        <v>43.22885866351272</v>
      </c>
      <c r="O20" s="190"/>
      <c r="P20" s="196"/>
      <c r="Q20" s="162">
        <f t="shared" si="3"/>
        <v>0</v>
      </c>
      <c r="R20" s="160"/>
      <c r="S20" s="190"/>
      <c r="T20" s="196"/>
      <c r="U20" s="162">
        <f t="shared" si="4"/>
        <v>0</v>
      </c>
      <c r="V20" s="160"/>
      <c r="W20" s="190">
        <v>117.3</v>
      </c>
      <c r="X20" s="196">
        <v>49.8</v>
      </c>
      <c r="Y20" s="162">
        <f t="shared" si="5"/>
        <v>-67.5</v>
      </c>
      <c r="Z20" s="160">
        <f>X20/W20%</f>
        <v>42.45524296675191</v>
      </c>
      <c r="AA20" s="190"/>
      <c r="AB20" s="196"/>
      <c r="AC20" s="162">
        <f t="shared" si="6"/>
        <v>0</v>
      </c>
      <c r="AD20" s="160"/>
      <c r="AE20" s="190"/>
      <c r="AF20" s="196"/>
      <c r="AG20" s="162">
        <f t="shared" si="7"/>
        <v>0</v>
      </c>
      <c r="AH20" s="160"/>
      <c r="AI20" s="190"/>
      <c r="AJ20" s="196"/>
      <c r="AK20" s="162">
        <f t="shared" si="8"/>
        <v>0</v>
      </c>
      <c r="AL20" s="160"/>
      <c r="AM20" s="190">
        <v>49.9</v>
      </c>
      <c r="AN20" s="196">
        <v>39.6</v>
      </c>
      <c r="AO20" s="162">
        <f t="shared" si="9"/>
        <v>-10.299999999999997</v>
      </c>
      <c r="AP20" s="160">
        <f>AN20/AM20%</f>
        <v>79.35871743486975</v>
      </c>
      <c r="AQ20" s="190">
        <v>139.6</v>
      </c>
      <c r="AR20" s="196">
        <v>16</v>
      </c>
      <c r="AS20" s="162">
        <f t="shared" si="10"/>
        <v>-123.6</v>
      </c>
      <c r="AT20" s="160">
        <f>AR20/AQ20%</f>
        <v>11.461318051575931</v>
      </c>
      <c r="AU20" s="190">
        <v>826.4</v>
      </c>
      <c r="AV20" s="196">
        <v>318.8</v>
      </c>
      <c r="AW20" s="162">
        <f t="shared" si="11"/>
        <v>-507.59999999999997</v>
      </c>
      <c r="AX20" s="160">
        <f>AV20/AU20%</f>
        <v>38.576960309777355</v>
      </c>
      <c r="AY20" s="161">
        <f t="shared" si="0"/>
        <v>2576.8999999999996</v>
      </c>
      <c r="AZ20" s="192">
        <f t="shared" si="0"/>
        <v>1710.0999999999997</v>
      </c>
      <c r="BA20" s="162">
        <f t="shared" si="12"/>
        <v>-866.8</v>
      </c>
      <c r="BB20" s="163">
        <f t="shared" si="15"/>
        <v>66.36268384492996</v>
      </c>
      <c r="BC20" s="164"/>
    </row>
    <row r="21" spans="1:55" ht="12.75">
      <c r="A21" s="194" t="s">
        <v>91</v>
      </c>
      <c r="B21" s="195"/>
      <c r="C21" s="190">
        <v>51.7</v>
      </c>
      <c r="D21" s="196">
        <v>51.7</v>
      </c>
      <c r="E21" s="159">
        <f t="shared" si="13"/>
        <v>0</v>
      </c>
      <c r="F21" s="160">
        <f t="shared" si="14"/>
        <v>100</v>
      </c>
      <c r="G21" s="190"/>
      <c r="H21" s="196"/>
      <c r="I21" s="162">
        <f t="shared" si="1"/>
        <v>0</v>
      </c>
      <c r="J21" s="153"/>
      <c r="K21" s="190"/>
      <c r="L21" s="196"/>
      <c r="M21" s="162">
        <f t="shared" si="2"/>
        <v>0</v>
      </c>
      <c r="N21" s="160"/>
      <c r="O21" s="190"/>
      <c r="P21" s="196"/>
      <c r="Q21" s="162">
        <f t="shared" si="3"/>
        <v>0</v>
      </c>
      <c r="R21" s="160"/>
      <c r="S21" s="190"/>
      <c r="T21" s="196"/>
      <c r="U21" s="162">
        <f t="shared" si="4"/>
        <v>0</v>
      </c>
      <c r="V21" s="160"/>
      <c r="W21" s="190"/>
      <c r="X21" s="196"/>
      <c r="Y21" s="162">
        <f t="shared" si="5"/>
        <v>0</v>
      </c>
      <c r="Z21" s="160"/>
      <c r="AA21" s="190"/>
      <c r="AB21" s="196"/>
      <c r="AC21" s="162">
        <f t="shared" si="6"/>
        <v>0</v>
      </c>
      <c r="AD21" s="160"/>
      <c r="AE21" s="190"/>
      <c r="AF21" s="196"/>
      <c r="AG21" s="162">
        <f t="shared" si="7"/>
        <v>0</v>
      </c>
      <c r="AH21" s="160"/>
      <c r="AI21" s="190"/>
      <c r="AJ21" s="196"/>
      <c r="AK21" s="162">
        <f t="shared" si="8"/>
        <v>0</v>
      </c>
      <c r="AL21" s="160"/>
      <c r="AM21" s="190"/>
      <c r="AN21" s="196"/>
      <c r="AO21" s="162">
        <f t="shared" si="9"/>
        <v>0</v>
      </c>
      <c r="AP21" s="160"/>
      <c r="AQ21" s="190"/>
      <c r="AR21" s="196"/>
      <c r="AS21" s="162">
        <f t="shared" si="10"/>
        <v>0</v>
      </c>
      <c r="AT21" s="160"/>
      <c r="AU21" s="190"/>
      <c r="AV21" s="196"/>
      <c r="AW21" s="162">
        <f t="shared" si="11"/>
        <v>0</v>
      </c>
      <c r="AX21" s="160"/>
      <c r="AY21" s="161">
        <f t="shared" si="0"/>
        <v>51.7</v>
      </c>
      <c r="AZ21" s="192">
        <f t="shared" si="0"/>
        <v>51.7</v>
      </c>
      <c r="BA21" s="162">
        <f t="shared" si="12"/>
        <v>0</v>
      </c>
      <c r="BB21" s="163">
        <f t="shared" si="15"/>
        <v>100</v>
      </c>
      <c r="BC21" s="164"/>
    </row>
    <row r="22" spans="1:55" ht="12.75">
      <c r="A22" s="197" t="s">
        <v>92</v>
      </c>
      <c r="B22" s="195"/>
      <c r="C22" s="190">
        <v>854.2</v>
      </c>
      <c r="D22" s="196">
        <v>700.7</v>
      </c>
      <c r="E22" s="159">
        <f t="shared" si="13"/>
        <v>-153.5</v>
      </c>
      <c r="F22" s="160">
        <f t="shared" si="14"/>
        <v>82.02996956216343</v>
      </c>
      <c r="G22" s="190">
        <v>16.8</v>
      </c>
      <c r="H22" s="196">
        <v>13.2</v>
      </c>
      <c r="I22" s="162">
        <f t="shared" si="1"/>
        <v>-3.6000000000000014</v>
      </c>
      <c r="J22" s="160">
        <f>H22/G22%</f>
        <v>78.57142857142857</v>
      </c>
      <c r="K22" s="190">
        <v>158</v>
      </c>
      <c r="L22" s="196">
        <v>150.7</v>
      </c>
      <c r="M22" s="162">
        <f t="shared" si="2"/>
        <v>-7.300000000000011</v>
      </c>
      <c r="N22" s="160">
        <f>L22/K22%</f>
        <v>95.37974683544303</v>
      </c>
      <c r="O22" s="190">
        <v>18</v>
      </c>
      <c r="P22" s="196">
        <v>8.4</v>
      </c>
      <c r="Q22" s="162">
        <f t="shared" si="3"/>
        <v>-9.6</v>
      </c>
      <c r="R22" s="160">
        <f>P22/O22%</f>
        <v>46.66666666666667</v>
      </c>
      <c r="S22" s="190"/>
      <c r="T22" s="196"/>
      <c r="U22" s="162">
        <f t="shared" si="4"/>
        <v>0</v>
      </c>
      <c r="V22" s="160"/>
      <c r="W22" s="190">
        <v>221.6</v>
      </c>
      <c r="X22" s="196">
        <v>193</v>
      </c>
      <c r="Y22" s="162">
        <f t="shared" si="5"/>
        <v>-28.599999999999994</v>
      </c>
      <c r="Z22" s="160">
        <f>X22/W22%</f>
        <v>87.09386281588449</v>
      </c>
      <c r="AA22" s="190"/>
      <c r="AB22" s="196"/>
      <c r="AC22" s="162">
        <f t="shared" si="6"/>
        <v>0</v>
      </c>
      <c r="AD22" s="160"/>
      <c r="AE22" s="190"/>
      <c r="AF22" s="196"/>
      <c r="AG22" s="162">
        <f t="shared" si="7"/>
        <v>0</v>
      </c>
      <c r="AH22" s="160"/>
      <c r="AI22" s="190">
        <v>12.3</v>
      </c>
      <c r="AJ22" s="196">
        <v>11</v>
      </c>
      <c r="AK22" s="162">
        <f t="shared" si="8"/>
        <v>-1.3000000000000007</v>
      </c>
      <c r="AL22" s="160">
        <f>AJ22/AI22%</f>
        <v>89.43089430894308</v>
      </c>
      <c r="AM22" s="190"/>
      <c r="AN22" s="196"/>
      <c r="AO22" s="162">
        <f t="shared" si="9"/>
        <v>0</v>
      </c>
      <c r="AP22" s="160"/>
      <c r="AQ22" s="190">
        <v>266.9</v>
      </c>
      <c r="AR22" s="196">
        <v>175.9</v>
      </c>
      <c r="AS22" s="162">
        <f t="shared" si="10"/>
        <v>-90.99999999999997</v>
      </c>
      <c r="AT22" s="160">
        <f>AR22/AQ22%</f>
        <v>65.90483327088799</v>
      </c>
      <c r="AU22" s="190">
        <v>422.4</v>
      </c>
      <c r="AV22" s="196">
        <v>347.7</v>
      </c>
      <c r="AW22" s="162">
        <f t="shared" si="11"/>
        <v>-74.69999999999999</v>
      </c>
      <c r="AX22" s="160">
        <f>AV22/AU22%</f>
        <v>82.3153409090909</v>
      </c>
      <c r="AY22" s="161">
        <f t="shared" si="0"/>
        <v>1970.1999999999998</v>
      </c>
      <c r="AZ22" s="192">
        <f t="shared" si="0"/>
        <v>1600.6000000000001</v>
      </c>
      <c r="BA22" s="162">
        <f t="shared" si="12"/>
        <v>-369.5999999999997</v>
      </c>
      <c r="BB22" s="163">
        <f t="shared" si="15"/>
        <v>81.24048319967517</v>
      </c>
      <c r="BC22" s="164"/>
    </row>
    <row r="23" spans="1:55" ht="12.75">
      <c r="A23" s="197" t="s">
        <v>93</v>
      </c>
      <c r="B23" s="195"/>
      <c r="C23" s="190">
        <v>4.1</v>
      </c>
      <c r="D23" s="196">
        <v>4.1</v>
      </c>
      <c r="E23" s="159">
        <f t="shared" si="13"/>
        <v>0</v>
      </c>
      <c r="F23" s="160">
        <f t="shared" si="14"/>
        <v>100</v>
      </c>
      <c r="G23" s="190">
        <v>9.5</v>
      </c>
      <c r="H23" s="196">
        <v>9.5</v>
      </c>
      <c r="I23" s="162">
        <f t="shared" si="1"/>
        <v>0</v>
      </c>
      <c r="J23" s="160"/>
      <c r="K23" s="190">
        <v>18</v>
      </c>
      <c r="L23" s="196">
        <v>20.6</v>
      </c>
      <c r="M23" s="162">
        <f t="shared" si="2"/>
        <v>2.6000000000000014</v>
      </c>
      <c r="N23" s="160">
        <f>L23/K23%</f>
        <v>114.44444444444446</v>
      </c>
      <c r="O23" s="190">
        <v>20.3</v>
      </c>
      <c r="P23" s="196">
        <v>20.3</v>
      </c>
      <c r="Q23" s="162">
        <f t="shared" si="3"/>
        <v>0</v>
      </c>
      <c r="R23" s="160">
        <f>P23/O23%</f>
        <v>100</v>
      </c>
      <c r="S23" s="190"/>
      <c r="T23" s="196">
        <v>4.5</v>
      </c>
      <c r="U23" s="162">
        <f t="shared" si="4"/>
        <v>4.5</v>
      </c>
      <c r="V23" s="160"/>
      <c r="W23" s="190"/>
      <c r="X23" s="196">
        <v>20.5</v>
      </c>
      <c r="Y23" s="162">
        <f t="shared" si="5"/>
        <v>20.5</v>
      </c>
      <c r="Z23" s="160"/>
      <c r="AA23" s="190">
        <v>6.2</v>
      </c>
      <c r="AB23" s="196">
        <v>6.2</v>
      </c>
      <c r="AC23" s="162">
        <f t="shared" si="6"/>
        <v>0</v>
      </c>
      <c r="AD23" s="160"/>
      <c r="AE23" s="190"/>
      <c r="AF23" s="196">
        <v>6.2</v>
      </c>
      <c r="AG23" s="162">
        <f t="shared" si="7"/>
        <v>6.2</v>
      </c>
      <c r="AH23" s="160"/>
      <c r="AI23" s="190"/>
      <c r="AJ23" s="196">
        <v>18.3</v>
      </c>
      <c r="AK23" s="162">
        <f t="shared" si="8"/>
        <v>18.3</v>
      </c>
      <c r="AL23" s="160"/>
      <c r="AM23" s="190"/>
      <c r="AN23" s="196">
        <v>3.6</v>
      </c>
      <c r="AO23" s="162">
        <f t="shared" si="9"/>
        <v>3.6</v>
      </c>
      <c r="AP23" s="160"/>
      <c r="AQ23" s="190">
        <v>9</v>
      </c>
      <c r="AR23" s="196">
        <v>10.4</v>
      </c>
      <c r="AS23" s="162">
        <f t="shared" si="10"/>
        <v>1.4000000000000004</v>
      </c>
      <c r="AT23" s="160">
        <f>AR23/AQ23%</f>
        <v>115.55555555555556</v>
      </c>
      <c r="AU23" s="190">
        <v>67.1</v>
      </c>
      <c r="AV23" s="196">
        <v>42.8</v>
      </c>
      <c r="AW23" s="162">
        <f t="shared" si="11"/>
        <v>-24.299999999999997</v>
      </c>
      <c r="AX23" s="160">
        <f>AV23/AU23%</f>
        <v>63.78539493293592</v>
      </c>
      <c r="AY23" s="161">
        <f t="shared" si="0"/>
        <v>134.2</v>
      </c>
      <c r="AZ23" s="192">
        <f t="shared" si="0"/>
        <v>167</v>
      </c>
      <c r="BA23" s="162">
        <f t="shared" si="12"/>
        <v>32.80000000000001</v>
      </c>
      <c r="BB23" s="163">
        <f t="shared" si="15"/>
        <v>124.44113263785397</v>
      </c>
      <c r="BC23" s="164"/>
    </row>
    <row r="24" spans="1:55" ht="12.75">
      <c r="A24" s="194" t="s">
        <v>94</v>
      </c>
      <c r="B24" s="195"/>
      <c r="C24" s="190"/>
      <c r="D24" s="196">
        <v>59.2</v>
      </c>
      <c r="E24" s="159">
        <f t="shared" si="13"/>
        <v>59.2</v>
      </c>
      <c r="F24" s="160"/>
      <c r="G24" s="190"/>
      <c r="H24" s="196"/>
      <c r="I24" s="162">
        <f t="shared" si="1"/>
        <v>0</v>
      </c>
      <c r="J24" s="160"/>
      <c r="K24" s="190"/>
      <c r="L24" s="196"/>
      <c r="M24" s="162">
        <f t="shared" si="2"/>
        <v>0</v>
      </c>
      <c r="N24" s="160"/>
      <c r="O24" s="190"/>
      <c r="P24" s="196"/>
      <c r="Q24" s="162">
        <f t="shared" si="3"/>
        <v>0</v>
      </c>
      <c r="R24" s="160"/>
      <c r="S24" s="190"/>
      <c r="T24" s="196"/>
      <c r="U24" s="162">
        <f t="shared" si="4"/>
        <v>0</v>
      </c>
      <c r="V24" s="160"/>
      <c r="W24" s="190"/>
      <c r="X24" s="196"/>
      <c r="Y24" s="162">
        <f t="shared" si="5"/>
        <v>0</v>
      </c>
      <c r="Z24" s="160"/>
      <c r="AA24" s="190"/>
      <c r="AB24" s="196"/>
      <c r="AC24" s="162">
        <f t="shared" si="6"/>
        <v>0</v>
      </c>
      <c r="AD24" s="160"/>
      <c r="AE24" s="190"/>
      <c r="AF24" s="196"/>
      <c r="AG24" s="162">
        <f t="shared" si="7"/>
        <v>0</v>
      </c>
      <c r="AH24" s="160"/>
      <c r="AI24" s="190"/>
      <c r="AJ24" s="196"/>
      <c r="AK24" s="162">
        <f t="shared" si="8"/>
        <v>0</v>
      </c>
      <c r="AL24" s="160"/>
      <c r="AM24" s="190"/>
      <c r="AN24" s="196"/>
      <c r="AO24" s="162">
        <f t="shared" si="9"/>
        <v>0</v>
      </c>
      <c r="AP24" s="160"/>
      <c r="AQ24" s="190"/>
      <c r="AR24" s="196"/>
      <c r="AS24" s="162">
        <f t="shared" si="10"/>
        <v>0</v>
      </c>
      <c r="AT24" s="160"/>
      <c r="AU24" s="190">
        <v>26</v>
      </c>
      <c r="AV24" s="196">
        <v>160.8</v>
      </c>
      <c r="AW24" s="162">
        <f t="shared" si="11"/>
        <v>134.8</v>
      </c>
      <c r="AX24" s="160">
        <f>AV24/AU24%</f>
        <v>618.4615384615385</v>
      </c>
      <c r="AY24" s="161">
        <f t="shared" si="0"/>
        <v>26</v>
      </c>
      <c r="AZ24" s="192">
        <f t="shared" si="0"/>
        <v>220</v>
      </c>
      <c r="BA24" s="162">
        <f t="shared" si="12"/>
        <v>194</v>
      </c>
      <c r="BB24" s="499" t="s">
        <v>32</v>
      </c>
      <c r="BC24" s="164"/>
    </row>
    <row r="25" spans="1:55" ht="12.75">
      <c r="A25" s="198" t="s">
        <v>95</v>
      </c>
      <c r="B25" s="199"/>
      <c r="C25" s="200"/>
      <c r="D25" s="201">
        <v>2311.9</v>
      </c>
      <c r="E25" s="159">
        <f t="shared" si="13"/>
        <v>2311.9</v>
      </c>
      <c r="F25" s="160"/>
      <c r="G25" s="200"/>
      <c r="H25" s="201"/>
      <c r="I25" s="162">
        <f t="shared" si="1"/>
        <v>0</v>
      </c>
      <c r="J25" s="160"/>
      <c r="K25" s="200"/>
      <c r="L25" s="201"/>
      <c r="M25" s="162">
        <f t="shared" si="2"/>
        <v>0</v>
      </c>
      <c r="N25" s="160"/>
      <c r="O25" s="200"/>
      <c r="P25" s="201"/>
      <c r="Q25" s="162">
        <f t="shared" si="3"/>
        <v>0</v>
      </c>
      <c r="R25" s="160"/>
      <c r="S25" s="200"/>
      <c r="T25" s="201"/>
      <c r="U25" s="162">
        <f t="shared" si="4"/>
        <v>0</v>
      </c>
      <c r="V25" s="160"/>
      <c r="W25" s="200"/>
      <c r="X25" s="201"/>
      <c r="Y25" s="162">
        <f t="shared" si="5"/>
        <v>0</v>
      </c>
      <c r="Z25" s="160"/>
      <c r="AA25" s="200">
        <v>832.3</v>
      </c>
      <c r="AB25" s="201">
        <v>271.3</v>
      </c>
      <c r="AC25" s="162">
        <f t="shared" si="6"/>
        <v>-561</v>
      </c>
      <c r="AD25" s="160">
        <f>AB25/AA25%</f>
        <v>32.596419560254716</v>
      </c>
      <c r="AE25" s="200"/>
      <c r="AF25" s="201"/>
      <c r="AG25" s="162">
        <f t="shared" si="7"/>
        <v>0</v>
      </c>
      <c r="AH25" s="160"/>
      <c r="AI25" s="200"/>
      <c r="AJ25" s="201"/>
      <c r="AK25" s="162">
        <f t="shared" si="8"/>
        <v>0</v>
      </c>
      <c r="AL25" s="160"/>
      <c r="AM25" s="200"/>
      <c r="AN25" s="201"/>
      <c r="AO25" s="162">
        <f t="shared" si="9"/>
        <v>0</v>
      </c>
      <c r="AP25" s="160"/>
      <c r="AQ25" s="200"/>
      <c r="AR25" s="201"/>
      <c r="AS25" s="162">
        <f t="shared" si="10"/>
        <v>0</v>
      </c>
      <c r="AT25" s="160"/>
      <c r="AU25" s="200"/>
      <c r="AV25" s="201">
        <v>14</v>
      </c>
      <c r="AW25" s="162">
        <f t="shared" si="11"/>
        <v>14</v>
      </c>
      <c r="AX25" s="160"/>
      <c r="AY25" s="161">
        <f t="shared" si="0"/>
        <v>832.3</v>
      </c>
      <c r="AZ25" s="192">
        <f t="shared" si="0"/>
        <v>2597.2000000000003</v>
      </c>
      <c r="BA25" s="162">
        <f t="shared" si="12"/>
        <v>1764.9000000000003</v>
      </c>
      <c r="BB25" s="499" t="s">
        <v>32</v>
      </c>
      <c r="BC25" s="164"/>
    </row>
    <row r="26" spans="1:55" ht="12.75">
      <c r="A26" s="197" t="s">
        <v>96</v>
      </c>
      <c r="B26" s="202"/>
      <c r="C26" s="157"/>
      <c r="D26" s="158">
        <v>90.8</v>
      </c>
      <c r="E26" s="159">
        <f t="shared" si="13"/>
        <v>90.8</v>
      </c>
      <c r="F26" s="160"/>
      <c r="G26" s="157"/>
      <c r="H26" s="158"/>
      <c r="I26" s="162">
        <f t="shared" si="1"/>
        <v>0</v>
      </c>
      <c r="J26" s="160"/>
      <c r="K26" s="157"/>
      <c r="L26" s="158"/>
      <c r="M26" s="162">
        <f t="shared" si="2"/>
        <v>0</v>
      </c>
      <c r="N26" s="160"/>
      <c r="O26" s="157"/>
      <c r="P26" s="158"/>
      <c r="Q26" s="162">
        <f t="shared" si="3"/>
        <v>0</v>
      </c>
      <c r="R26" s="160"/>
      <c r="S26" s="157"/>
      <c r="T26" s="158"/>
      <c r="U26" s="162">
        <f t="shared" si="4"/>
        <v>0</v>
      </c>
      <c r="V26" s="160"/>
      <c r="W26" s="157"/>
      <c r="X26" s="158"/>
      <c r="Y26" s="162">
        <f t="shared" si="5"/>
        <v>0</v>
      </c>
      <c r="Z26" s="160"/>
      <c r="AA26" s="157"/>
      <c r="AB26" s="158"/>
      <c r="AC26" s="162">
        <f t="shared" si="6"/>
        <v>0</v>
      </c>
      <c r="AD26" s="160"/>
      <c r="AE26" s="157"/>
      <c r="AF26" s="158">
        <v>3</v>
      </c>
      <c r="AG26" s="162">
        <f t="shared" si="7"/>
        <v>3</v>
      </c>
      <c r="AH26" s="160"/>
      <c r="AI26" s="157"/>
      <c r="AJ26" s="158"/>
      <c r="AK26" s="162">
        <f t="shared" si="8"/>
        <v>0</v>
      </c>
      <c r="AL26" s="160"/>
      <c r="AM26" s="157"/>
      <c r="AN26" s="158"/>
      <c r="AO26" s="162">
        <f t="shared" si="9"/>
        <v>0</v>
      </c>
      <c r="AP26" s="160"/>
      <c r="AQ26" s="157"/>
      <c r="AR26" s="158"/>
      <c r="AS26" s="162">
        <f t="shared" si="10"/>
        <v>0</v>
      </c>
      <c r="AT26" s="160"/>
      <c r="AU26" s="157"/>
      <c r="AV26" s="158"/>
      <c r="AW26" s="162">
        <f t="shared" si="11"/>
        <v>0</v>
      </c>
      <c r="AX26" s="160"/>
      <c r="AY26" s="161">
        <f t="shared" si="0"/>
        <v>0</v>
      </c>
      <c r="AZ26" s="192">
        <f t="shared" si="0"/>
        <v>93.8</v>
      </c>
      <c r="BA26" s="162">
        <f t="shared" si="12"/>
        <v>93.8</v>
      </c>
      <c r="BB26" s="163"/>
      <c r="BC26" s="203"/>
    </row>
    <row r="27" spans="1:55" ht="12.75">
      <c r="A27" s="197" t="s">
        <v>97</v>
      </c>
      <c r="B27" s="202"/>
      <c r="C27" s="157">
        <v>600</v>
      </c>
      <c r="D27" s="158">
        <v>673.6</v>
      </c>
      <c r="E27" s="159">
        <f t="shared" si="13"/>
        <v>73.60000000000002</v>
      </c>
      <c r="F27" s="160">
        <f>D27/C27%</f>
        <v>112.26666666666667</v>
      </c>
      <c r="G27" s="157">
        <v>19.4</v>
      </c>
      <c r="H27" s="158">
        <v>14.8</v>
      </c>
      <c r="I27" s="162">
        <f t="shared" si="1"/>
        <v>-4.599999999999998</v>
      </c>
      <c r="J27" s="160">
        <f>H27/G27%</f>
        <v>76.28865979381445</v>
      </c>
      <c r="K27" s="157">
        <v>69.2</v>
      </c>
      <c r="L27" s="158">
        <v>42.3</v>
      </c>
      <c r="M27" s="162">
        <f t="shared" si="2"/>
        <v>-26.900000000000006</v>
      </c>
      <c r="N27" s="160">
        <f>L27/K27%</f>
        <v>61.12716763005779</v>
      </c>
      <c r="O27" s="157">
        <v>35.1</v>
      </c>
      <c r="P27" s="158">
        <v>0.5</v>
      </c>
      <c r="Q27" s="162">
        <f t="shared" si="3"/>
        <v>-34.6</v>
      </c>
      <c r="R27" s="160"/>
      <c r="S27" s="157"/>
      <c r="T27" s="158"/>
      <c r="U27" s="162">
        <f t="shared" si="4"/>
        <v>0</v>
      </c>
      <c r="V27" s="160"/>
      <c r="W27" s="157">
        <v>21.4</v>
      </c>
      <c r="X27" s="158">
        <v>13</v>
      </c>
      <c r="Y27" s="162">
        <f t="shared" si="5"/>
        <v>-8.399999999999999</v>
      </c>
      <c r="Z27" s="160">
        <f>X27/W27%</f>
        <v>60.74766355140187</v>
      </c>
      <c r="AA27" s="157">
        <v>50</v>
      </c>
      <c r="AB27" s="158">
        <v>15.2</v>
      </c>
      <c r="AC27" s="162">
        <f t="shared" si="6"/>
        <v>-34.8</v>
      </c>
      <c r="AD27" s="160">
        <f>AB27/AA27%</f>
        <v>30.4</v>
      </c>
      <c r="AE27" s="157">
        <v>8</v>
      </c>
      <c r="AF27" s="158">
        <v>2.8</v>
      </c>
      <c r="AG27" s="162">
        <f t="shared" si="7"/>
        <v>-5.2</v>
      </c>
      <c r="AH27" s="160">
        <f>AF27/AE27%</f>
        <v>35</v>
      </c>
      <c r="AI27" s="157">
        <v>5.4</v>
      </c>
      <c r="AJ27" s="158">
        <v>101.2</v>
      </c>
      <c r="AK27" s="162">
        <f t="shared" si="8"/>
        <v>95.8</v>
      </c>
      <c r="AL27" s="499" t="s">
        <v>32</v>
      </c>
      <c r="AM27" s="157">
        <v>8.5</v>
      </c>
      <c r="AN27" s="158">
        <v>0.5</v>
      </c>
      <c r="AO27" s="162">
        <f t="shared" si="9"/>
        <v>-8</v>
      </c>
      <c r="AP27" s="160"/>
      <c r="AQ27" s="157">
        <v>58.5</v>
      </c>
      <c r="AR27" s="158">
        <v>2.1</v>
      </c>
      <c r="AS27" s="162">
        <f t="shared" si="10"/>
        <v>-56.4</v>
      </c>
      <c r="AT27" s="160">
        <f>AR27/AQ27%</f>
        <v>3.5897435897435903</v>
      </c>
      <c r="AU27" s="157">
        <v>50</v>
      </c>
      <c r="AV27" s="158">
        <v>50.7</v>
      </c>
      <c r="AW27" s="162">
        <f t="shared" si="11"/>
        <v>0.7000000000000028</v>
      </c>
      <c r="AX27" s="160"/>
      <c r="AY27" s="161">
        <f t="shared" si="0"/>
        <v>925.5</v>
      </c>
      <c r="AZ27" s="192">
        <f t="shared" si="0"/>
        <v>916.7</v>
      </c>
      <c r="BA27" s="162">
        <f t="shared" si="12"/>
        <v>-8.799999999999955</v>
      </c>
      <c r="BB27" s="163">
        <f aca="true" t="shared" si="16" ref="BB27:BB32">AZ27/AY27%</f>
        <v>99.04916261480281</v>
      </c>
      <c r="BC27" s="203"/>
    </row>
    <row r="28" spans="1:54" s="496" customFormat="1" ht="12.75">
      <c r="A28" s="490" t="s">
        <v>98</v>
      </c>
      <c r="B28" s="491"/>
      <c r="C28" s="492">
        <f>SUM(C29:C33)</f>
        <v>257044.5</v>
      </c>
      <c r="D28" s="493">
        <f>SUM(D29:D33)</f>
        <v>29547</v>
      </c>
      <c r="E28" s="493">
        <f t="shared" si="13"/>
        <v>-227497.5</v>
      </c>
      <c r="F28" s="500">
        <f>D28/C28%</f>
        <v>11.494896798025245</v>
      </c>
      <c r="G28" s="492">
        <f>SUM(G29:G32)</f>
        <v>9498.5</v>
      </c>
      <c r="H28" s="493">
        <f>SUM(H29:H32)</f>
        <v>8282.8</v>
      </c>
      <c r="I28" s="493">
        <f t="shared" si="1"/>
        <v>-1215.7000000000007</v>
      </c>
      <c r="J28" s="494">
        <f>H28/G28%</f>
        <v>87.20113702163499</v>
      </c>
      <c r="K28" s="492">
        <f>SUM(K29:K33)</f>
        <v>132379.69999999998</v>
      </c>
      <c r="L28" s="493">
        <f>SUM(L29:L33)</f>
        <v>74644.7</v>
      </c>
      <c r="M28" s="493">
        <f t="shared" si="2"/>
        <v>-57734.999999999985</v>
      </c>
      <c r="N28" s="494">
        <f>L28/K28%</f>
        <v>56.38681761629616</v>
      </c>
      <c r="O28" s="492">
        <f>SUM(O29:O32)</f>
        <v>1651.6</v>
      </c>
      <c r="P28" s="493">
        <f>SUM(P29:P32)</f>
        <v>1017.5</v>
      </c>
      <c r="Q28" s="493">
        <f t="shared" si="3"/>
        <v>-634.0999999999999</v>
      </c>
      <c r="R28" s="494">
        <f>P28/O28%</f>
        <v>61.606926616614196</v>
      </c>
      <c r="S28" s="492">
        <f>SUM(S29:S32)</f>
        <v>11136.400000000001</v>
      </c>
      <c r="T28" s="493">
        <f>SUM(T29:T32)</f>
        <v>10571.900000000001</v>
      </c>
      <c r="U28" s="493">
        <f t="shared" si="4"/>
        <v>-564.5</v>
      </c>
      <c r="V28" s="494">
        <f>T28/S28%</f>
        <v>94.93103695987931</v>
      </c>
      <c r="W28" s="492">
        <f>SUM(W29:W32)</f>
        <v>217325.7</v>
      </c>
      <c r="X28" s="493">
        <f>SUM(X29:X32)</f>
        <v>134091.1</v>
      </c>
      <c r="Y28" s="493">
        <f t="shared" si="5"/>
        <v>-83234.6</v>
      </c>
      <c r="Z28" s="494">
        <f>X28/W28%</f>
        <v>61.70052598473168</v>
      </c>
      <c r="AA28" s="492">
        <f>SUM(AA29:AA32)</f>
        <v>9888.8</v>
      </c>
      <c r="AB28" s="493">
        <f>SUM(AB29:AB32)</f>
        <v>7911.5</v>
      </c>
      <c r="AC28" s="493">
        <f t="shared" si="6"/>
        <v>-1977.2999999999993</v>
      </c>
      <c r="AD28" s="494">
        <f>AB28/AA28%</f>
        <v>80.00465172720655</v>
      </c>
      <c r="AE28" s="492">
        <f>SUM(AE29:AE32)</f>
        <v>8508.8</v>
      </c>
      <c r="AF28" s="493">
        <f>SUM(AF29:AF32)</f>
        <v>7578.9</v>
      </c>
      <c r="AG28" s="493">
        <f t="shared" si="7"/>
        <v>-929.8999999999996</v>
      </c>
      <c r="AH28" s="494">
        <f>AF28/AE28%</f>
        <v>89.07131440391124</v>
      </c>
      <c r="AI28" s="492">
        <f>SUM(AI29:AI32)</f>
        <v>9504.9</v>
      </c>
      <c r="AJ28" s="493">
        <f>SUM(AJ29:AJ32)</f>
        <v>6678.4</v>
      </c>
      <c r="AK28" s="493">
        <f t="shared" si="8"/>
        <v>-2826.5</v>
      </c>
      <c r="AL28" s="494">
        <f>AJ28/AI28%</f>
        <v>70.26270660396217</v>
      </c>
      <c r="AM28" s="492">
        <f>SUM(AM29:AM32)</f>
        <v>5888.7</v>
      </c>
      <c r="AN28" s="493">
        <f>SUM(AN29:AN32)</f>
        <v>5268.2</v>
      </c>
      <c r="AO28" s="493">
        <f t="shared" si="9"/>
        <v>-620.5</v>
      </c>
      <c r="AP28" s="494">
        <f>AN28/AM28%</f>
        <v>89.46286956374072</v>
      </c>
      <c r="AQ28" s="492">
        <f>SUM(AQ29:AQ32)</f>
        <v>50228.9</v>
      </c>
      <c r="AR28" s="493">
        <f>SUM(AR29:AR32)</f>
        <v>29131.1</v>
      </c>
      <c r="AS28" s="493">
        <f t="shared" si="10"/>
        <v>-21097.800000000003</v>
      </c>
      <c r="AT28" s="494">
        <f>AR28/AQ28%</f>
        <v>57.9966911479248</v>
      </c>
      <c r="AU28" s="492">
        <f>SUM(AU29:AU33)</f>
        <v>21969.1</v>
      </c>
      <c r="AV28" s="493">
        <f>SUM(AV29:AV33)</f>
        <v>15179</v>
      </c>
      <c r="AW28" s="493">
        <f t="shared" si="11"/>
        <v>-6790.0999999999985</v>
      </c>
      <c r="AX28" s="494">
        <f>AV28/AU28%</f>
        <v>69.09249809960355</v>
      </c>
      <c r="AY28" s="492">
        <f t="shared" si="0"/>
        <v>735025.6</v>
      </c>
      <c r="AZ28" s="501">
        <f t="shared" si="0"/>
        <v>329902.10000000003</v>
      </c>
      <c r="BA28" s="493">
        <f t="shared" si="12"/>
        <v>-405123.49999999994</v>
      </c>
      <c r="BB28" s="495">
        <f t="shared" si="16"/>
        <v>44.883076181292196</v>
      </c>
    </row>
    <row r="29" spans="1:54" s="193" customFormat="1" ht="12.75">
      <c r="A29" s="204" t="s">
        <v>99</v>
      </c>
      <c r="B29" s="205"/>
      <c r="C29" s="157"/>
      <c r="D29" s="158"/>
      <c r="E29" s="159">
        <f t="shared" si="13"/>
        <v>0</v>
      </c>
      <c r="F29" s="160"/>
      <c r="G29" s="157">
        <v>7559.7</v>
      </c>
      <c r="H29" s="158">
        <v>6917.9</v>
      </c>
      <c r="I29" s="162">
        <f t="shared" si="1"/>
        <v>-641.8000000000002</v>
      </c>
      <c r="J29" s="160">
        <f>H29/G29%</f>
        <v>91.51024511554692</v>
      </c>
      <c r="K29" s="157">
        <v>15819.8</v>
      </c>
      <c r="L29" s="158">
        <v>13649</v>
      </c>
      <c r="M29" s="162">
        <f t="shared" si="2"/>
        <v>-2170.7999999999993</v>
      </c>
      <c r="N29" s="160">
        <f>L29/K29%</f>
        <v>86.27795547352054</v>
      </c>
      <c r="O29" s="157"/>
      <c r="P29" s="158"/>
      <c r="Q29" s="162">
        <f t="shared" si="3"/>
        <v>0</v>
      </c>
      <c r="R29" s="160"/>
      <c r="S29" s="157">
        <v>5086.1</v>
      </c>
      <c r="T29" s="158">
        <v>5086.1</v>
      </c>
      <c r="U29" s="162">
        <f t="shared" si="4"/>
        <v>0</v>
      </c>
      <c r="V29" s="160">
        <f>T29/S29%</f>
        <v>100</v>
      </c>
      <c r="W29" s="157">
        <v>9516.1</v>
      </c>
      <c r="X29" s="158">
        <v>8385.8</v>
      </c>
      <c r="Y29" s="162">
        <f t="shared" si="5"/>
        <v>-1130.300000000001</v>
      </c>
      <c r="Z29" s="160">
        <f>X29/W29%</f>
        <v>88.12223494919137</v>
      </c>
      <c r="AA29" s="157">
        <v>7382</v>
      </c>
      <c r="AB29" s="158">
        <v>6378.2</v>
      </c>
      <c r="AC29" s="162">
        <f t="shared" si="6"/>
        <v>-1003.8000000000002</v>
      </c>
      <c r="AD29" s="160">
        <f>AB29/AA29%</f>
        <v>86.40205906258467</v>
      </c>
      <c r="AE29" s="157">
        <v>6308.7</v>
      </c>
      <c r="AF29" s="158">
        <v>6246.8</v>
      </c>
      <c r="AG29" s="162">
        <f t="shared" si="7"/>
        <v>-61.899999999999636</v>
      </c>
      <c r="AH29" s="160">
        <f>AF29/AE29%</f>
        <v>99.01881528682614</v>
      </c>
      <c r="AI29" s="157">
        <v>1413.3</v>
      </c>
      <c r="AJ29" s="158">
        <v>871.6</v>
      </c>
      <c r="AK29" s="162">
        <f t="shared" si="8"/>
        <v>-541.6999999999999</v>
      </c>
      <c r="AL29" s="160">
        <f>AJ29/AI29%</f>
        <v>61.67126583174132</v>
      </c>
      <c r="AM29" s="157">
        <v>4637.4</v>
      </c>
      <c r="AN29" s="158">
        <v>4552.7</v>
      </c>
      <c r="AO29" s="162">
        <f t="shared" si="9"/>
        <v>-84.69999999999982</v>
      </c>
      <c r="AP29" s="160">
        <f>AN29/AM29%</f>
        <v>98.17354552119723</v>
      </c>
      <c r="AQ29" s="157">
        <v>12862.6</v>
      </c>
      <c r="AR29" s="158">
        <v>10916.7</v>
      </c>
      <c r="AS29" s="162">
        <f t="shared" si="10"/>
        <v>-1945.8999999999996</v>
      </c>
      <c r="AT29" s="160">
        <f>AR29/AQ29%</f>
        <v>84.87164336914776</v>
      </c>
      <c r="AU29" s="157">
        <v>10557.8</v>
      </c>
      <c r="AV29" s="158">
        <v>8172.8</v>
      </c>
      <c r="AW29" s="498">
        <f t="shared" si="11"/>
        <v>-2384.999999999999</v>
      </c>
      <c r="AX29" s="160">
        <f>AV29/AU29%</f>
        <v>77.41006649112505</v>
      </c>
      <c r="AY29" s="161">
        <f t="shared" si="0"/>
        <v>81143.5</v>
      </c>
      <c r="AZ29" s="206">
        <f t="shared" si="0"/>
        <v>71177.6</v>
      </c>
      <c r="BA29" s="162">
        <f t="shared" si="12"/>
        <v>-9965.899999999994</v>
      </c>
      <c r="BB29" s="163">
        <f t="shared" si="16"/>
        <v>87.71817828908047</v>
      </c>
    </row>
    <row r="30" spans="1:54" s="193" customFormat="1" ht="12.75">
      <c r="A30" s="207" t="s">
        <v>100</v>
      </c>
      <c r="B30" s="205"/>
      <c r="C30" s="157">
        <v>0.2</v>
      </c>
      <c r="D30" s="158">
        <v>0.2</v>
      </c>
      <c r="E30" s="159">
        <f t="shared" si="13"/>
        <v>0</v>
      </c>
      <c r="F30" s="160">
        <f>D30/C30%</f>
        <v>100</v>
      </c>
      <c r="G30" s="157">
        <v>175</v>
      </c>
      <c r="H30" s="158">
        <v>175</v>
      </c>
      <c r="I30" s="162">
        <f t="shared" si="1"/>
        <v>0</v>
      </c>
      <c r="J30" s="160">
        <f>H30/G30%</f>
        <v>100</v>
      </c>
      <c r="K30" s="157">
        <v>175</v>
      </c>
      <c r="L30" s="158">
        <v>148.8</v>
      </c>
      <c r="M30" s="162">
        <f t="shared" si="2"/>
        <v>-26.19999999999999</v>
      </c>
      <c r="N30" s="160">
        <f>L30/K30%</f>
        <v>85.02857142857144</v>
      </c>
      <c r="O30" s="157">
        <v>175</v>
      </c>
      <c r="P30" s="158">
        <v>175</v>
      </c>
      <c r="Q30" s="162">
        <f t="shared" si="3"/>
        <v>0</v>
      </c>
      <c r="R30" s="160">
        <f>P30/O30%</f>
        <v>100</v>
      </c>
      <c r="S30" s="157">
        <v>175</v>
      </c>
      <c r="T30" s="158">
        <v>175</v>
      </c>
      <c r="U30" s="162">
        <f t="shared" si="4"/>
        <v>0</v>
      </c>
      <c r="V30" s="160">
        <f>T30/S30%</f>
        <v>100</v>
      </c>
      <c r="W30" s="157">
        <v>349.9</v>
      </c>
      <c r="X30" s="158">
        <v>349.9</v>
      </c>
      <c r="Y30" s="162">
        <f t="shared" si="5"/>
        <v>0</v>
      </c>
      <c r="Z30" s="160">
        <f>X30/W30%</f>
        <v>100</v>
      </c>
      <c r="AA30" s="157">
        <v>175</v>
      </c>
      <c r="AB30" s="158">
        <v>175</v>
      </c>
      <c r="AC30" s="162">
        <f t="shared" si="6"/>
        <v>0</v>
      </c>
      <c r="AD30" s="160">
        <f>AB30/AA30%</f>
        <v>100</v>
      </c>
      <c r="AE30" s="157">
        <v>175</v>
      </c>
      <c r="AF30" s="158">
        <v>175</v>
      </c>
      <c r="AG30" s="162">
        <f t="shared" si="7"/>
        <v>0</v>
      </c>
      <c r="AH30" s="160">
        <f>AF30/AE30%</f>
        <v>100</v>
      </c>
      <c r="AI30" s="157">
        <v>175</v>
      </c>
      <c r="AJ30" s="158">
        <v>175</v>
      </c>
      <c r="AK30" s="162">
        <f t="shared" si="8"/>
        <v>0</v>
      </c>
      <c r="AL30" s="160">
        <f>AJ30/AI30%</f>
        <v>100</v>
      </c>
      <c r="AM30" s="157">
        <v>175</v>
      </c>
      <c r="AN30" s="158">
        <v>175</v>
      </c>
      <c r="AO30" s="162">
        <f t="shared" si="9"/>
        <v>0</v>
      </c>
      <c r="AP30" s="160">
        <f>AN30/AM30%</f>
        <v>100</v>
      </c>
      <c r="AQ30" s="157">
        <v>175</v>
      </c>
      <c r="AR30" s="158">
        <v>148.8</v>
      </c>
      <c r="AS30" s="162">
        <f t="shared" si="10"/>
        <v>-26.19999999999999</v>
      </c>
      <c r="AT30" s="160">
        <f>AR30/AQ30%</f>
        <v>85.02857142857144</v>
      </c>
      <c r="AU30" s="208">
        <v>349.9</v>
      </c>
      <c r="AV30" s="158">
        <v>297.4</v>
      </c>
      <c r="AW30" s="498">
        <f t="shared" si="11"/>
        <v>-52.5</v>
      </c>
      <c r="AX30" s="160">
        <f>AV30/AU30%</f>
        <v>84.99571306087454</v>
      </c>
      <c r="AY30" s="161">
        <f t="shared" si="0"/>
        <v>2275</v>
      </c>
      <c r="AZ30" s="206">
        <f t="shared" si="0"/>
        <v>2170.1</v>
      </c>
      <c r="BA30" s="162">
        <f t="shared" si="12"/>
        <v>-104.90000000000009</v>
      </c>
      <c r="BB30" s="163">
        <f t="shared" si="16"/>
        <v>95.38901098901098</v>
      </c>
    </row>
    <row r="31" spans="1:56" s="193" customFormat="1" ht="12.75">
      <c r="A31" s="204" t="s">
        <v>101</v>
      </c>
      <c r="B31" s="205"/>
      <c r="C31" s="157">
        <v>256904.3</v>
      </c>
      <c r="D31" s="158">
        <v>29406.8</v>
      </c>
      <c r="E31" s="159">
        <f t="shared" si="13"/>
        <v>-227497.5</v>
      </c>
      <c r="F31" s="160">
        <f>D31/C31%</f>
        <v>11.446597040220816</v>
      </c>
      <c r="G31" s="157">
        <v>1763.8</v>
      </c>
      <c r="H31" s="158">
        <v>1189.9</v>
      </c>
      <c r="I31" s="162">
        <f t="shared" si="1"/>
        <v>-573.8999999999999</v>
      </c>
      <c r="J31" s="160">
        <f>H31/G31%</f>
        <v>67.46229731262049</v>
      </c>
      <c r="K31" s="157">
        <v>116384.9</v>
      </c>
      <c r="L31" s="158">
        <v>60846.9</v>
      </c>
      <c r="M31" s="162">
        <f t="shared" si="2"/>
        <v>-55537.99999999999</v>
      </c>
      <c r="N31" s="160">
        <f>L31/K31%</f>
        <v>52.280751197105474</v>
      </c>
      <c r="O31" s="157">
        <v>1476.6</v>
      </c>
      <c r="P31" s="158">
        <v>842.5</v>
      </c>
      <c r="Q31" s="162">
        <f t="shared" si="3"/>
        <v>-634.0999999999999</v>
      </c>
      <c r="R31" s="160">
        <f>P31/O31%</f>
        <v>57.05675199783287</v>
      </c>
      <c r="S31" s="157">
        <v>5875.3</v>
      </c>
      <c r="T31" s="158">
        <v>5310.8</v>
      </c>
      <c r="U31" s="162">
        <f t="shared" si="4"/>
        <v>-564.5</v>
      </c>
      <c r="V31" s="160">
        <f>T31/S31%</f>
        <v>90.39197998400083</v>
      </c>
      <c r="W31" s="157">
        <v>207459.7</v>
      </c>
      <c r="X31" s="158">
        <v>125355.4</v>
      </c>
      <c r="Y31" s="162">
        <f t="shared" si="5"/>
        <v>-82104.30000000002</v>
      </c>
      <c r="Z31" s="160">
        <f>X31/W31%</f>
        <v>60.42397631925621</v>
      </c>
      <c r="AA31" s="157">
        <v>2331.8</v>
      </c>
      <c r="AB31" s="158">
        <v>1358.3</v>
      </c>
      <c r="AC31" s="162">
        <f t="shared" si="6"/>
        <v>-973.5000000000002</v>
      </c>
      <c r="AD31" s="160">
        <f>AB31/AA31%</f>
        <v>58.251136461103</v>
      </c>
      <c r="AE31" s="157">
        <v>2025.1</v>
      </c>
      <c r="AF31" s="158">
        <v>1157.1</v>
      </c>
      <c r="AG31" s="162">
        <f t="shared" si="7"/>
        <v>-868</v>
      </c>
      <c r="AH31" s="160">
        <f>AF31/AE31%</f>
        <v>57.137919115105426</v>
      </c>
      <c r="AI31" s="157">
        <v>7916.6</v>
      </c>
      <c r="AJ31" s="158">
        <v>5631.8</v>
      </c>
      <c r="AK31" s="162">
        <f t="shared" si="8"/>
        <v>-2284.8</v>
      </c>
      <c r="AL31" s="160">
        <f>AJ31/AI31%</f>
        <v>71.13912538210849</v>
      </c>
      <c r="AM31" s="157">
        <v>1076.3</v>
      </c>
      <c r="AN31" s="158">
        <v>540.5</v>
      </c>
      <c r="AO31" s="162">
        <f t="shared" si="9"/>
        <v>-535.8</v>
      </c>
      <c r="AP31" s="160">
        <f>AN31/AM31%</f>
        <v>50.21834061135371</v>
      </c>
      <c r="AQ31" s="157">
        <v>37191.3</v>
      </c>
      <c r="AR31" s="158">
        <v>18065.6</v>
      </c>
      <c r="AS31" s="162">
        <f t="shared" si="10"/>
        <v>-19125.700000000004</v>
      </c>
      <c r="AT31" s="160">
        <f>AR31/AQ31%</f>
        <v>48.57480109595523</v>
      </c>
      <c r="AU31" s="157">
        <v>11061.4</v>
      </c>
      <c r="AV31" s="158">
        <v>6708.8</v>
      </c>
      <c r="AW31" s="498">
        <f t="shared" si="11"/>
        <v>-4352.599999999999</v>
      </c>
      <c r="AX31" s="160">
        <f>AV31/AU31%</f>
        <v>60.65055056321985</v>
      </c>
      <c r="AY31" s="161">
        <f t="shared" si="0"/>
        <v>651467.1000000001</v>
      </c>
      <c r="AZ31" s="206">
        <f t="shared" si="0"/>
        <v>256414.39999999997</v>
      </c>
      <c r="BA31" s="162">
        <f t="shared" si="12"/>
        <v>-395052.7000000001</v>
      </c>
      <c r="BB31" s="163">
        <f t="shared" si="16"/>
        <v>39.35953173997581</v>
      </c>
      <c r="BC31" s="209"/>
      <c r="BD31" s="209"/>
    </row>
    <row r="32" spans="1:56" s="193" customFormat="1" ht="12.75">
      <c r="A32" s="204" t="s">
        <v>102</v>
      </c>
      <c r="B32" s="205"/>
      <c r="C32" s="157">
        <v>140</v>
      </c>
      <c r="D32" s="158">
        <v>140</v>
      </c>
      <c r="E32" s="159">
        <f t="shared" si="13"/>
        <v>0</v>
      </c>
      <c r="F32" s="160">
        <f>D32/C32%</f>
        <v>100</v>
      </c>
      <c r="G32" s="157"/>
      <c r="H32" s="158"/>
      <c r="I32" s="162">
        <f t="shared" si="1"/>
        <v>0</v>
      </c>
      <c r="J32" s="160"/>
      <c r="K32" s="157"/>
      <c r="L32" s="158"/>
      <c r="M32" s="162">
        <f t="shared" si="2"/>
        <v>0</v>
      </c>
      <c r="N32" s="160"/>
      <c r="O32" s="157"/>
      <c r="P32" s="158"/>
      <c r="Q32" s="162">
        <f t="shared" si="3"/>
        <v>0</v>
      </c>
      <c r="R32" s="160"/>
      <c r="S32" s="157"/>
      <c r="T32" s="158"/>
      <c r="U32" s="162">
        <f t="shared" si="4"/>
        <v>0</v>
      </c>
      <c r="V32" s="160"/>
      <c r="W32" s="157"/>
      <c r="X32" s="158"/>
      <c r="Y32" s="162">
        <f t="shared" si="5"/>
        <v>0</v>
      </c>
      <c r="Z32" s="160"/>
      <c r="AA32" s="157"/>
      <c r="AB32" s="158"/>
      <c r="AC32" s="162">
        <f t="shared" si="6"/>
        <v>0</v>
      </c>
      <c r="AD32" s="160"/>
      <c r="AE32" s="157"/>
      <c r="AF32" s="158"/>
      <c r="AG32" s="162">
        <f t="shared" si="7"/>
        <v>0</v>
      </c>
      <c r="AH32" s="160"/>
      <c r="AI32" s="157"/>
      <c r="AJ32" s="158"/>
      <c r="AK32" s="162">
        <f t="shared" si="8"/>
        <v>0</v>
      </c>
      <c r="AL32" s="160"/>
      <c r="AM32" s="157"/>
      <c r="AN32" s="158"/>
      <c r="AO32" s="162">
        <f t="shared" si="9"/>
        <v>0</v>
      </c>
      <c r="AP32" s="160"/>
      <c r="AQ32" s="157"/>
      <c r="AR32" s="158"/>
      <c r="AS32" s="162">
        <f t="shared" si="10"/>
        <v>0</v>
      </c>
      <c r="AT32" s="160"/>
      <c r="AU32" s="157"/>
      <c r="AV32" s="158"/>
      <c r="AW32" s="498">
        <f t="shared" si="11"/>
        <v>0</v>
      </c>
      <c r="AX32" s="160"/>
      <c r="AY32" s="161">
        <f t="shared" si="0"/>
        <v>140</v>
      </c>
      <c r="AZ32" s="192">
        <f t="shared" si="0"/>
        <v>140</v>
      </c>
      <c r="BA32" s="162">
        <f t="shared" si="12"/>
        <v>0</v>
      </c>
      <c r="BB32" s="163">
        <f t="shared" si="16"/>
        <v>100</v>
      </c>
      <c r="BC32" s="209"/>
      <c r="BD32" s="209"/>
    </row>
    <row r="33" spans="1:56" s="193" customFormat="1" ht="12.75" hidden="1">
      <c r="A33" s="210"/>
      <c r="B33" s="211"/>
      <c r="C33" s="157"/>
      <c r="D33" s="158"/>
      <c r="E33" s="159">
        <f t="shared" si="13"/>
        <v>0</v>
      </c>
      <c r="F33" s="160"/>
      <c r="G33" s="157"/>
      <c r="H33" s="158"/>
      <c r="I33" s="498">
        <f t="shared" si="1"/>
        <v>0</v>
      </c>
      <c r="J33" s="160"/>
      <c r="K33" s="157"/>
      <c r="L33" s="158"/>
      <c r="M33" s="498">
        <f t="shared" si="2"/>
        <v>0</v>
      </c>
      <c r="N33" s="160"/>
      <c r="O33" s="157"/>
      <c r="P33" s="158"/>
      <c r="Q33" s="498">
        <f t="shared" si="3"/>
        <v>0</v>
      </c>
      <c r="R33" s="160"/>
      <c r="S33" s="157"/>
      <c r="T33" s="158"/>
      <c r="U33" s="498">
        <f t="shared" si="4"/>
        <v>0</v>
      </c>
      <c r="V33" s="160"/>
      <c r="W33" s="157"/>
      <c r="X33" s="158"/>
      <c r="Y33" s="498">
        <f t="shared" si="5"/>
        <v>0</v>
      </c>
      <c r="Z33" s="160"/>
      <c r="AA33" s="157"/>
      <c r="AB33" s="158"/>
      <c r="AC33" s="498">
        <f t="shared" si="6"/>
        <v>0</v>
      </c>
      <c r="AD33" s="160"/>
      <c r="AE33" s="157"/>
      <c r="AF33" s="158"/>
      <c r="AG33" s="498">
        <f t="shared" si="7"/>
        <v>0</v>
      </c>
      <c r="AH33" s="160"/>
      <c r="AI33" s="157"/>
      <c r="AJ33" s="158"/>
      <c r="AK33" s="498">
        <f t="shared" si="8"/>
        <v>0</v>
      </c>
      <c r="AL33" s="160"/>
      <c r="AM33" s="157"/>
      <c r="AN33" s="158"/>
      <c r="AO33" s="498">
        <f t="shared" si="9"/>
        <v>0</v>
      </c>
      <c r="AP33" s="160"/>
      <c r="AQ33" s="157"/>
      <c r="AR33" s="158"/>
      <c r="AS33" s="498">
        <f t="shared" si="10"/>
        <v>0</v>
      </c>
      <c r="AT33" s="160"/>
      <c r="AU33" s="157"/>
      <c r="AV33" s="158"/>
      <c r="AW33" s="498">
        <f t="shared" si="11"/>
        <v>0</v>
      </c>
      <c r="AX33" s="160"/>
      <c r="AY33" s="161"/>
      <c r="AZ33" s="192"/>
      <c r="BA33" s="498">
        <f t="shared" si="12"/>
        <v>0</v>
      </c>
      <c r="BB33" s="163"/>
      <c r="BC33" s="209"/>
      <c r="BD33" s="209"/>
    </row>
    <row r="34" spans="1:56" s="509" customFormat="1" ht="13.5" thickBot="1">
      <c r="A34" s="502" t="s">
        <v>103</v>
      </c>
      <c r="B34" s="503"/>
      <c r="C34" s="504">
        <f>C9+C28</f>
        <v>353539.5</v>
      </c>
      <c r="D34" s="505">
        <f>D9+D28</f>
        <v>100578.2</v>
      </c>
      <c r="E34" s="493">
        <f t="shared" si="13"/>
        <v>-252961.3</v>
      </c>
      <c r="F34" s="506">
        <f>D34/C34%</f>
        <v>28.448928620422894</v>
      </c>
      <c r="G34" s="504">
        <f>G9+G28</f>
        <v>13347.5</v>
      </c>
      <c r="H34" s="505">
        <f>H9+H28</f>
        <v>11116.699999999999</v>
      </c>
      <c r="I34" s="493">
        <f t="shared" si="1"/>
        <v>-2230.800000000001</v>
      </c>
      <c r="J34" s="506">
        <f>H34/G34%</f>
        <v>83.28675781981644</v>
      </c>
      <c r="K34" s="504">
        <f>K9+K28</f>
        <v>137604.49999999997</v>
      </c>
      <c r="L34" s="505">
        <f>L9+L28</f>
        <v>77788.3</v>
      </c>
      <c r="M34" s="493">
        <f t="shared" si="2"/>
        <v>-59816.19999999997</v>
      </c>
      <c r="N34" s="506">
        <f>L34/K34%</f>
        <v>56.530346027927884</v>
      </c>
      <c r="O34" s="504">
        <f>O9+O28</f>
        <v>11233</v>
      </c>
      <c r="P34" s="505">
        <f>P9+P28</f>
        <v>6958.6</v>
      </c>
      <c r="Q34" s="493">
        <f t="shared" si="3"/>
        <v>-4274.4</v>
      </c>
      <c r="R34" s="506">
        <f>P34/O34%</f>
        <v>61.94783227988962</v>
      </c>
      <c r="S34" s="504">
        <f>S9+S28</f>
        <v>17655.300000000003</v>
      </c>
      <c r="T34" s="505">
        <f>T9+T28</f>
        <v>14040.7</v>
      </c>
      <c r="U34" s="493">
        <f t="shared" si="4"/>
        <v>-3614.600000000002</v>
      </c>
      <c r="V34" s="506">
        <f>T34/S34%</f>
        <v>79.52682763815965</v>
      </c>
      <c r="W34" s="504">
        <f>W9+W28</f>
        <v>221820</v>
      </c>
      <c r="X34" s="505">
        <f>X9+X28</f>
        <v>136313</v>
      </c>
      <c r="Y34" s="493">
        <f t="shared" si="5"/>
        <v>-85507</v>
      </c>
      <c r="Z34" s="506">
        <f>X34/W34%</f>
        <v>61.4520782616536</v>
      </c>
      <c r="AA34" s="504">
        <f>AA9+AA28</f>
        <v>14237.5</v>
      </c>
      <c r="AB34" s="505">
        <f>AB9+AB28</f>
        <v>11723.099999999999</v>
      </c>
      <c r="AC34" s="493">
        <f t="shared" si="6"/>
        <v>-2514.4000000000015</v>
      </c>
      <c r="AD34" s="506">
        <f>AB34/AA34%</f>
        <v>82.33959613696224</v>
      </c>
      <c r="AE34" s="504">
        <f>AE9+AE28</f>
        <v>12665.5</v>
      </c>
      <c r="AF34" s="505">
        <f>AF9+AF28</f>
        <v>10110.5</v>
      </c>
      <c r="AG34" s="493">
        <f t="shared" si="7"/>
        <v>-2555</v>
      </c>
      <c r="AH34" s="506">
        <f>AF34/AE34%</f>
        <v>79.82708933717579</v>
      </c>
      <c r="AI34" s="504">
        <f>AI9+AI28</f>
        <v>18765.799999999996</v>
      </c>
      <c r="AJ34" s="505">
        <f>AJ9+AJ28</f>
        <v>16145.5</v>
      </c>
      <c r="AK34" s="493">
        <f t="shared" si="8"/>
        <v>-2620.2999999999956</v>
      </c>
      <c r="AL34" s="506">
        <f>AJ34/AI34%</f>
        <v>86.03683296209063</v>
      </c>
      <c r="AM34" s="504">
        <f>AM9+AM28</f>
        <v>8067.3</v>
      </c>
      <c r="AN34" s="505">
        <f>AN9+AN28</f>
        <v>6441.9</v>
      </c>
      <c r="AO34" s="493">
        <f t="shared" si="9"/>
        <v>-1625.4000000000005</v>
      </c>
      <c r="AP34" s="506">
        <f>AN34/AM34%</f>
        <v>79.85199509129448</v>
      </c>
      <c r="AQ34" s="504">
        <f>AQ9+AQ28</f>
        <v>55300</v>
      </c>
      <c r="AR34" s="505">
        <f>AR9+AR28</f>
        <v>32009.6</v>
      </c>
      <c r="AS34" s="493">
        <f t="shared" si="10"/>
        <v>-23290.4</v>
      </c>
      <c r="AT34" s="506">
        <f>AR34/AQ34%</f>
        <v>57.883544303797464</v>
      </c>
      <c r="AU34" s="504">
        <f>AU9+AU28</f>
        <v>32830.5</v>
      </c>
      <c r="AV34" s="505">
        <f>AV9+AV28</f>
        <v>22490.5</v>
      </c>
      <c r="AW34" s="493">
        <f t="shared" si="11"/>
        <v>-10340</v>
      </c>
      <c r="AX34" s="506">
        <f>AV34/AU34%</f>
        <v>68.50489636161495</v>
      </c>
      <c r="AY34" s="504">
        <f>C34+G34+K34+O34+S34+W34+AA34+AE34+AI34+AM34+AQ34+AU34</f>
        <v>897066.4000000001</v>
      </c>
      <c r="AZ34" s="505">
        <f>D34+H34+L34+P34+T34+X34+AB34+AF34+AJ34+AN34+AR34+AV34</f>
        <v>445716.6</v>
      </c>
      <c r="BA34" s="493">
        <f t="shared" si="12"/>
        <v>-451349.80000000016</v>
      </c>
      <c r="BB34" s="507">
        <f>AZ34/AY34%</f>
        <v>49.68602101249137</v>
      </c>
      <c r="BC34" s="508"/>
      <c r="BD34" s="508"/>
    </row>
    <row r="35" spans="3:56" ht="12.75"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</row>
    <row r="36" spans="2:56" ht="12.75">
      <c r="B36" s="136"/>
      <c r="C36" s="136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</row>
    <row r="37" spans="3:56" ht="12.75"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</row>
    <row r="38" spans="3:56" ht="12.75"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</row>
    <row r="39" spans="3:56" ht="12.75"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</row>
    <row r="40" spans="3:56" ht="12.75"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</row>
    <row r="41" spans="3:56" ht="12.75"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</row>
    <row r="42" spans="3:56" ht="12.75"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</row>
    <row r="43" spans="3:56" ht="12.75"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</row>
    <row r="44" spans="3:56" ht="12.75"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</row>
  </sheetData>
  <sheetProtection/>
  <mergeCells count="40">
    <mergeCell ref="AI7:AJ7"/>
    <mergeCell ref="AK7:AL7"/>
    <mergeCell ref="AM7:AN7"/>
    <mergeCell ref="AO7:AP7"/>
    <mergeCell ref="AQ7:AR7"/>
    <mergeCell ref="AS7:AT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R6"/>
    <mergeCell ref="S6:V6"/>
    <mergeCell ref="W6:Z6"/>
    <mergeCell ref="AA6:AD6"/>
    <mergeCell ref="AE6:AH6"/>
    <mergeCell ref="AI6:AL6"/>
    <mergeCell ref="D3:Q3"/>
    <mergeCell ref="C6:F6"/>
    <mergeCell ref="G6:J6"/>
    <mergeCell ref="K6:N6"/>
    <mergeCell ref="AM6:AP6"/>
    <mergeCell ref="AQ6:AT6"/>
    <mergeCell ref="AU6:AX6"/>
    <mergeCell ref="AY6:BB6"/>
    <mergeCell ref="AA7:AB7"/>
    <mergeCell ref="AC7:AD7"/>
    <mergeCell ref="AE7:AF7"/>
    <mergeCell ref="AG7:AH7"/>
    <mergeCell ref="AU7:AV7"/>
    <mergeCell ref="AW7:AX7"/>
    <mergeCell ref="AY7:AZ7"/>
    <mergeCell ref="BA7:BB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C4" sqref="C4:N3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5" width="14.25390625" style="0" customWidth="1"/>
    <col min="6" max="6" width="10.875" style="0" bestFit="1" customWidth="1"/>
    <col min="7" max="9" width="14.25390625" style="0" customWidth="1"/>
    <col min="10" max="10" width="9.625" style="0" customWidth="1"/>
    <col min="11" max="13" width="13.875" style="0" customWidth="1"/>
    <col min="14" max="14" width="9.875" style="0" customWidth="1"/>
  </cols>
  <sheetData>
    <row r="1" spans="1:12" ht="15.75">
      <c r="A1" s="212" t="s">
        <v>104</v>
      </c>
      <c r="B1" s="213"/>
      <c r="C1" s="214"/>
      <c r="D1" s="214"/>
      <c r="E1" s="214"/>
      <c r="F1" s="214"/>
      <c r="G1" s="215"/>
      <c r="H1" s="215"/>
      <c r="I1" s="215"/>
      <c r="J1" s="215"/>
      <c r="K1" s="215"/>
      <c r="L1" s="215"/>
    </row>
    <row r="2" spans="1:12" ht="15.75">
      <c r="A2" s="216" t="s">
        <v>163</v>
      </c>
      <c r="B2" s="213"/>
      <c r="C2" s="214"/>
      <c r="D2" s="214"/>
      <c r="E2" s="214"/>
      <c r="F2" s="214"/>
      <c r="G2" s="215"/>
      <c r="H2" s="215"/>
      <c r="I2" s="215"/>
      <c r="J2" s="215"/>
      <c r="K2" s="215"/>
      <c r="L2" s="215"/>
    </row>
    <row r="3" spans="1:12" ht="16.5" thickBot="1">
      <c r="A3" s="217"/>
      <c r="B3" s="218"/>
      <c r="C3" s="416"/>
      <c r="D3" s="416"/>
      <c r="E3" s="416"/>
      <c r="F3" s="416"/>
      <c r="G3" s="219"/>
      <c r="H3" s="219"/>
      <c r="I3" s="219"/>
      <c r="J3" s="219"/>
      <c r="K3" s="219"/>
      <c r="L3" s="220" t="s">
        <v>105</v>
      </c>
    </row>
    <row r="4" spans="1:14" ht="15" customHeight="1">
      <c r="A4" s="221"/>
      <c r="B4" s="222" t="s">
        <v>106</v>
      </c>
      <c r="C4" s="417" t="s">
        <v>107</v>
      </c>
      <c r="D4" s="418"/>
      <c r="E4" s="418"/>
      <c r="F4" s="419"/>
      <c r="G4" s="423" t="s">
        <v>108</v>
      </c>
      <c r="H4" s="424"/>
      <c r="I4" s="424"/>
      <c r="J4" s="425"/>
      <c r="K4" s="429" t="s">
        <v>109</v>
      </c>
      <c r="L4" s="430"/>
      <c r="M4" s="430"/>
      <c r="N4" s="431"/>
    </row>
    <row r="5" spans="1:14" ht="15">
      <c r="A5" s="223" t="s">
        <v>0</v>
      </c>
      <c r="B5" s="223" t="s">
        <v>110</v>
      </c>
      <c r="C5" s="420"/>
      <c r="D5" s="421"/>
      <c r="E5" s="421"/>
      <c r="F5" s="422"/>
      <c r="G5" s="426"/>
      <c r="H5" s="427"/>
      <c r="I5" s="427"/>
      <c r="J5" s="428"/>
      <c r="K5" s="432"/>
      <c r="L5" s="433"/>
      <c r="M5" s="433"/>
      <c r="N5" s="434"/>
    </row>
    <row r="6" spans="1:14" ht="15" customHeight="1">
      <c r="A6" s="223"/>
      <c r="B6" s="223"/>
      <c r="C6" s="224" t="s">
        <v>111</v>
      </c>
      <c r="D6" s="225" t="s">
        <v>112</v>
      </c>
      <c r="E6" s="435" t="s">
        <v>113</v>
      </c>
      <c r="F6" s="436"/>
      <c r="G6" s="224" t="s">
        <v>111</v>
      </c>
      <c r="H6" s="226" t="s">
        <v>112</v>
      </c>
      <c r="I6" s="435" t="s">
        <v>113</v>
      </c>
      <c r="J6" s="436"/>
      <c r="K6" s="224" t="s">
        <v>111</v>
      </c>
      <c r="L6" s="225" t="s">
        <v>112</v>
      </c>
      <c r="M6" s="437" t="s">
        <v>113</v>
      </c>
      <c r="N6" s="438"/>
    </row>
    <row r="7" spans="1:14" ht="12.75">
      <c r="A7" s="227"/>
      <c r="B7" s="227" t="s">
        <v>114</v>
      </c>
      <c r="C7" s="228" t="s">
        <v>115</v>
      </c>
      <c r="D7" s="229"/>
      <c r="E7" s="227" t="s">
        <v>23</v>
      </c>
      <c r="F7" s="230" t="s">
        <v>24</v>
      </c>
      <c r="G7" s="228" t="s">
        <v>115</v>
      </c>
      <c r="H7" s="231"/>
      <c r="I7" s="227" t="s">
        <v>23</v>
      </c>
      <c r="J7" s="230" t="s">
        <v>24</v>
      </c>
      <c r="K7" s="228" t="s">
        <v>115</v>
      </c>
      <c r="L7" s="229"/>
      <c r="M7" s="232" t="s">
        <v>23</v>
      </c>
      <c r="N7" s="233" t="s">
        <v>24</v>
      </c>
    </row>
    <row r="8" spans="1:14" ht="15.75">
      <c r="A8" s="151" t="s">
        <v>116</v>
      </c>
      <c r="B8" s="234" t="s">
        <v>117</v>
      </c>
      <c r="C8" s="235">
        <f aca="true" t="shared" si="0" ref="C8:D24">G8+K8</f>
        <v>578503</v>
      </c>
      <c r="D8" s="236">
        <f t="shared" si="0"/>
        <v>441873.89999999997</v>
      </c>
      <c r="E8" s="236">
        <f aca="true" t="shared" si="1" ref="E8:E19">D8-C8</f>
        <v>-136629.10000000003</v>
      </c>
      <c r="F8" s="237">
        <f aca="true" t="shared" si="2" ref="F8:F17">D8/C8%</f>
        <v>76.38230052393851</v>
      </c>
      <c r="G8" s="238">
        <f>SUM(G9:G19)+G26+G27+G28+G31+G32</f>
        <v>416462.2</v>
      </c>
      <c r="H8" s="236">
        <f>SUM(H9:H19)+H26+H27+H28+H31+H32</f>
        <v>326059.39999999997</v>
      </c>
      <c r="I8" s="236">
        <f>H8-G8</f>
        <v>-90402.80000000005</v>
      </c>
      <c r="J8" s="239">
        <f>H8/G8%</f>
        <v>78.29267578185966</v>
      </c>
      <c r="K8" s="238">
        <f>SUM(K9:K19)+K26+K27+K28+K31+K32</f>
        <v>162040.8</v>
      </c>
      <c r="L8" s="236">
        <f>SUM(L9:L19)+L26+L27+L28+L31+L32</f>
        <v>115814.50000000001</v>
      </c>
      <c r="M8" s="236">
        <f>L8-K8</f>
        <v>-46226.299999999974</v>
      </c>
      <c r="N8" s="237">
        <f>L8/K8%</f>
        <v>71.47243163450194</v>
      </c>
    </row>
    <row r="9" spans="1:14" ht="15">
      <c r="A9" s="240" t="s">
        <v>82</v>
      </c>
      <c r="B9" s="241" t="s">
        <v>118</v>
      </c>
      <c r="C9" s="242">
        <f t="shared" si="0"/>
        <v>349432</v>
      </c>
      <c r="D9" s="243">
        <f t="shared" si="0"/>
        <v>265918.7</v>
      </c>
      <c r="E9" s="243">
        <f t="shared" si="1"/>
        <v>-83513.29999999999</v>
      </c>
      <c r="F9" s="244">
        <f t="shared" si="2"/>
        <v>76.10027129741981</v>
      </c>
      <c r="G9" s="245">
        <v>283263.2</v>
      </c>
      <c r="H9" s="246">
        <v>213795.3</v>
      </c>
      <c r="I9" s="247">
        <f aca="true" t="shared" si="3" ref="I9:I39">H9-G9</f>
        <v>-69467.90000000002</v>
      </c>
      <c r="J9" s="248">
        <f aca="true" t="shared" si="4" ref="J9:J39">H9/G9%</f>
        <v>75.47584719794169</v>
      </c>
      <c r="K9" s="245">
        <v>66168.8</v>
      </c>
      <c r="L9" s="247">
        <v>52123.4</v>
      </c>
      <c r="M9" s="247">
        <f aca="true" t="shared" si="5" ref="M9:M39">L9-K9</f>
        <v>-14045.400000000001</v>
      </c>
      <c r="N9" s="248">
        <f aca="true" t="shared" si="6" ref="N9:N39">L9/K9%</f>
        <v>78.77337959884417</v>
      </c>
    </row>
    <row r="10" spans="1:14" ht="15">
      <c r="A10" s="240" t="s">
        <v>83</v>
      </c>
      <c r="B10" s="241"/>
      <c r="C10" s="242"/>
      <c r="D10" s="243"/>
      <c r="E10" s="243"/>
      <c r="F10" s="244"/>
      <c r="G10" s="245">
        <v>36142</v>
      </c>
      <c r="H10" s="246">
        <v>33676.4</v>
      </c>
      <c r="I10" s="247"/>
      <c r="J10" s="248"/>
      <c r="K10" s="245">
        <v>4474.9</v>
      </c>
      <c r="L10" s="247">
        <v>4116.4</v>
      </c>
      <c r="M10" s="247">
        <f>L10-K10</f>
        <v>-358.5</v>
      </c>
      <c r="N10" s="248">
        <f>L10/K10%</f>
        <v>91.98864779101208</v>
      </c>
    </row>
    <row r="11" spans="1:14" ht="25.5" customHeight="1" hidden="1">
      <c r="A11" s="249" t="s">
        <v>84</v>
      </c>
      <c r="B11" s="241" t="s">
        <v>119</v>
      </c>
      <c r="C11" s="242">
        <f t="shared" si="0"/>
        <v>0</v>
      </c>
      <c r="D11" s="243">
        <f t="shared" si="0"/>
        <v>0</v>
      </c>
      <c r="E11" s="243">
        <f t="shared" si="1"/>
        <v>0</v>
      </c>
      <c r="F11" s="244" t="e">
        <f t="shared" si="2"/>
        <v>#DIV/0!</v>
      </c>
      <c r="G11" s="245"/>
      <c r="H11" s="246"/>
      <c r="I11" s="247">
        <f t="shared" si="3"/>
        <v>0</v>
      </c>
      <c r="J11" s="248" t="e">
        <f t="shared" si="4"/>
        <v>#DIV/0!</v>
      </c>
      <c r="K11" s="245"/>
      <c r="L11" s="247"/>
      <c r="M11" s="247">
        <f t="shared" si="5"/>
        <v>0</v>
      </c>
      <c r="N11" s="248" t="e">
        <f t="shared" si="6"/>
        <v>#DIV/0!</v>
      </c>
    </row>
    <row r="12" spans="1:14" ht="25.5">
      <c r="A12" s="249" t="s">
        <v>30</v>
      </c>
      <c r="B12" s="241" t="s">
        <v>120</v>
      </c>
      <c r="C12" s="242">
        <f t="shared" si="0"/>
        <v>30852.7</v>
      </c>
      <c r="D12" s="243">
        <f t="shared" si="0"/>
        <v>25369.9</v>
      </c>
      <c r="E12" s="243">
        <f t="shared" si="1"/>
        <v>-5482.799999999999</v>
      </c>
      <c r="F12" s="244">
        <f t="shared" si="2"/>
        <v>82.22910798730744</v>
      </c>
      <c r="G12" s="245">
        <v>30852.7</v>
      </c>
      <c r="H12" s="246">
        <v>25369.9</v>
      </c>
      <c r="I12" s="247">
        <f t="shared" si="3"/>
        <v>-5482.799999999999</v>
      </c>
      <c r="J12" s="248">
        <f t="shared" si="4"/>
        <v>82.22910798730744</v>
      </c>
      <c r="K12" s="245"/>
      <c r="L12" s="247"/>
      <c r="M12" s="247">
        <f t="shared" si="5"/>
        <v>0</v>
      </c>
      <c r="N12" s="248"/>
    </row>
    <row r="13" spans="1:14" ht="15">
      <c r="A13" s="249" t="s">
        <v>31</v>
      </c>
      <c r="B13" s="241" t="s">
        <v>121</v>
      </c>
      <c r="C13" s="242">
        <f t="shared" si="0"/>
        <v>6892.6</v>
      </c>
      <c r="D13" s="243">
        <f t="shared" si="0"/>
        <v>9952.9</v>
      </c>
      <c r="E13" s="243">
        <f t="shared" si="1"/>
        <v>3060.2999999999993</v>
      </c>
      <c r="F13" s="244">
        <f t="shared" si="2"/>
        <v>144.399791080289</v>
      </c>
      <c r="G13" s="245">
        <v>3446.3</v>
      </c>
      <c r="H13" s="246">
        <v>4976.5</v>
      </c>
      <c r="I13" s="247">
        <f t="shared" si="3"/>
        <v>1530.1999999999998</v>
      </c>
      <c r="J13" s="248">
        <f t="shared" si="4"/>
        <v>144.40124191161536</v>
      </c>
      <c r="K13" s="245">
        <v>3446.3</v>
      </c>
      <c r="L13" s="247">
        <v>4976.4</v>
      </c>
      <c r="M13" s="247">
        <f t="shared" si="5"/>
        <v>1530.0999999999995</v>
      </c>
      <c r="N13" s="248">
        <f t="shared" si="6"/>
        <v>144.39834024896265</v>
      </c>
    </row>
    <row r="14" spans="1:14" ht="25.5">
      <c r="A14" s="249" t="s">
        <v>33</v>
      </c>
      <c r="B14" s="241"/>
      <c r="C14" s="242">
        <f t="shared" si="0"/>
        <v>1580</v>
      </c>
      <c r="D14" s="243">
        <f t="shared" si="0"/>
        <v>505.2</v>
      </c>
      <c r="E14" s="243"/>
      <c r="F14" s="244"/>
      <c r="G14" s="245">
        <v>1580</v>
      </c>
      <c r="H14" s="246">
        <v>505.2</v>
      </c>
      <c r="I14" s="247">
        <f t="shared" si="3"/>
        <v>-1074.8</v>
      </c>
      <c r="J14" s="248">
        <f t="shared" si="4"/>
        <v>31.974683544303794</v>
      </c>
      <c r="K14" s="245"/>
      <c r="L14" s="247"/>
      <c r="M14" s="247">
        <f t="shared" si="5"/>
        <v>0</v>
      </c>
      <c r="N14" s="248"/>
    </row>
    <row r="15" spans="1:14" ht="15">
      <c r="A15" s="249" t="s">
        <v>85</v>
      </c>
      <c r="B15" s="250" t="s">
        <v>122</v>
      </c>
      <c r="C15" s="242">
        <f t="shared" si="0"/>
        <v>8534.9</v>
      </c>
      <c r="D15" s="243">
        <f t="shared" si="0"/>
        <v>1974.2</v>
      </c>
      <c r="E15" s="243">
        <f t="shared" si="1"/>
        <v>-6560.7</v>
      </c>
      <c r="F15" s="244">
        <f t="shared" si="2"/>
        <v>23.130909559573052</v>
      </c>
      <c r="G15" s="245"/>
      <c r="H15" s="246"/>
      <c r="I15" s="247">
        <f t="shared" si="3"/>
        <v>0</v>
      </c>
      <c r="J15" s="248"/>
      <c r="K15" s="245">
        <v>8534.9</v>
      </c>
      <c r="L15" s="247">
        <v>1974.2</v>
      </c>
      <c r="M15" s="247">
        <f t="shared" si="5"/>
        <v>-6560.7</v>
      </c>
      <c r="N15" s="248">
        <f t="shared" si="6"/>
        <v>23.130909559573052</v>
      </c>
    </row>
    <row r="16" spans="1:14" ht="15">
      <c r="A16" s="251" t="s">
        <v>86</v>
      </c>
      <c r="B16" s="250" t="s">
        <v>123</v>
      </c>
      <c r="C16" s="242">
        <f t="shared" si="0"/>
        <v>66722.4</v>
      </c>
      <c r="D16" s="243">
        <f t="shared" si="0"/>
        <v>39806.2</v>
      </c>
      <c r="E16" s="243">
        <f t="shared" si="1"/>
        <v>-26916.199999999997</v>
      </c>
      <c r="F16" s="244">
        <f t="shared" si="2"/>
        <v>59.6594247209333</v>
      </c>
      <c r="G16" s="245"/>
      <c r="H16" s="246"/>
      <c r="I16" s="247">
        <f t="shared" si="3"/>
        <v>0</v>
      </c>
      <c r="J16" s="248"/>
      <c r="K16" s="245">
        <v>66722.4</v>
      </c>
      <c r="L16" s="247">
        <v>39806.2</v>
      </c>
      <c r="M16" s="247">
        <f t="shared" si="5"/>
        <v>-26916.199999999997</v>
      </c>
      <c r="N16" s="248">
        <f t="shared" si="6"/>
        <v>59.6594247209333</v>
      </c>
    </row>
    <row r="17" spans="1:14" ht="15">
      <c r="A17" s="252" t="s">
        <v>124</v>
      </c>
      <c r="B17" s="253" t="s">
        <v>125</v>
      </c>
      <c r="C17" s="242">
        <f t="shared" si="0"/>
        <v>15133.9</v>
      </c>
      <c r="D17" s="243">
        <f t="shared" si="0"/>
        <v>11772.1</v>
      </c>
      <c r="E17" s="243">
        <f t="shared" si="1"/>
        <v>-3361.7999999999993</v>
      </c>
      <c r="F17" s="244">
        <f t="shared" si="2"/>
        <v>77.78629434580644</v>
      </c>
      <c r="G17" s="245">
        <v>14555</v>
      </c>
      <c r="H17" s="246">
        <v>11352.5</v>
      </c>
      <c r="I17" s="247">
        <f t="shared" si="3"/>
        <v>-3202.5</v>
      </c>
      <c r="J17" s="248">
        <f t="shared" si="4"/>
        <v>77.99725180350394</v>
      </c>
      <c r="K17" s="254">
        <v>578.9</v>
      </c>
      <c r="L17" s="247">
        <v>419.6</v>
      </c>
      <c r="M17" s="247">
        <f t="shared" si="5"/>
        <v>-159.29999999999995</v>
      </c>
      <c r="N17" s="248">
        <f t="shared" si="6"/>
        <v>72.48229400587321</v>
      </c>
    </row>
    <row r="18" spans="1:14" ht="15">
      <c r="A18" s="249" t="s">
        <v>126</v>
      </c>
      <c r="B18" s="253" t="s">
        <v>127</v>
      </c>
      <c r="C18" s="242">
        <f t="shared" si="0"/>
        <v>0</v>
      </c>
      <c r="D18" s="243">
        <f t="shared" si="0"/>
        <v>0</v>
      </c>
      <c r="E18" s="243">
        <f t="shared" si="1"/>
        <v>0</v>
      </c>
      <c r="F18" s="244"/>
      <c r="G18" s="245"/>
      <c r="H18" s="255"/>
      <c r="I18" s="247"/>
      <c r="J18" s="248"/>
      <c r="K18" s="254"/>
      <c r="L18" s="247"/>
      <c r="M18" s="247">
        <f t="shared" si="5"/>
        <v>0</v>
      </c>
      <c r="N18" s="248"/>
    </row>
    <row r="19" spans="1:14" ht="38.25">
      <c r="A19" s="256" t="s">
        <v>128</v>
      </c>
      <c r="B19" s="257" t="s">
        <v>129</v>
      </c>
      <c r="C19" s="242">
        <f t="shared" si="0"/>
        <v>48713</v>
      </c>
      <c r="D19" s="243">
        <f t="shared" si="0"/>
        <v>31241.899999999998</v>
      </c>
      <c r="E19" s="243">
        <f t="shared" si="1"/>
        <v>-17471.100000000002</v>
      </c>
      <c r="F19" s="244">
        <f>D19/C19%</f>
        <v>64.13462525403897</v>
      </c>
      <c r="G19" s="258">
        <f>SUM(G20:G25)</f>
        <v>38516.4</v>
      </c>
      <c r="H19" s="247">
        <f>SUM(H20:H25)</f>
        <v>22838.3</v>
      </c>
      <c r="I19" s="247">
        <f t="shared" si="3"/>
        <v>-15678.100000000002</v>
      </c>
      <c r="J19" s="248">
        <f t="shared" si="4"/>
        <v>59.29500160970392</v>
      </c>
      <c r="K19" s="245">
        <f>SUM(K20:K25)</f>
        <v>10196.600000000002</v>
      </c>
      <c r="L19" s="247">
        <f>SUM(L20:L25)</f>
        <v>8403.599999999999</v>
      </c>
      <c r="M19" s="247">
        <f t="shared" si="5"/>
        <v>-1793.0000000000036</v>
      </c>
      <c r="N19" s="248">
        <f t="shared" si="6"/>
        <v>82.41570719651645</v>
      </c>
    </row>
    <row r="20" spans="1:14" ht="25.5" customHeight="1" hidden="1">
      <c r="A20" s="259" t="s">
        <v>47</v>
      </c>
      <c r="B20" s="260"/>
      <c r="C20" s="261">
        <f t="shared" si="0"/>
        <v>0</v>
      </c>
      <c r="D20" s="262">
        <f t="shared" si="0"/>
        <v>0</v>
      </c>
      <c r="E20" s="262"/>
      <c r="F20" s="263"/>
      <c r="G20" s="261"/>
      <c r="H20" s="264"/>
      <c r="I20" s="262">
        <f t="shared" si="3"/>
        <v>0</v>
      </c>
      <c r="J20" s="263"/>
      <c r="K20" s="261"/>
      <c r="L20" s="262"/>
      <c r="M20" s="262">
        <f t="shared" si="5"/>
        <v>0</v>
      </c>
      <c r="N20" s="263"/>
    </row>
    <row r="21" spans="1:14" ht="25.5">
      <c r="A21" s="259" t="s">
        <v>159</v>
      </c>
      <c r="B21" s="260"/>
      <c r="C21" s="261"/>
      <c r="D21" s="262"/>
      <c r="E21" s="262"/>
      <c r="F21" s="263"/>
      <c r="G21" s="261"/>
      <c r="H21" s="264">
        <v>0.6</v>
      </c>
      <c r="I21" s="262"/>
      <c r="J21" s="263"/>
      <c r="K21" s="261"/>
      <c r="L21" s="262"/>
      <c r="M21" s="262"/>
      <c r="N21" s="263"/>
    </row>
    <row r="22" spans="1:14" ht="15">
      <c r="A22" s="259" t="s">
        <v>130</v>
      </c>
      <c r="B22" s="265" t="s">
        <v>131</v>
      </c>
      <c r="C22" s="261">
        <f t="shared" si="0"/>
        <v>35908.5</v>
      </c>
      <c r="D22" s="262">
        <f t="shared" si="0"/>
        <v>21328.5</v>
      </c>
      <c r="E22" s="262">
        <f aca="true" t="shared" si="7" ref="E22:E38">D22-C22</f>
        <v>-14580</v>
      </c>
      <c r="F22" s="263">
        <f aca="true" t="shared" si="8" ref="F22:F29">D22/C22%</f>
        <v>59.39680020050963</v>
      </c>
      <c r="G22" s="261">
        <v>30310.7</v>
      </c>
      <c r="H22" s="264">
        <v>16287.3</v>
      </c>
      <c r="I22" s="262">
        <f t="shared" si="3"/>
        <v>-14023.400000000001</v>
      </c>
      <c r="J22" s="263">
        <f t="shared" si="4"/>
        <v>53.73448980063145</v>
      </c>
      <c r="K22" s="261">
        <v>5597.8</v>
      </c>
      <c r="L22" s="262">
        <v>5041.2</v>
      </c>
      <c r="M22" s="262">
        <f t="shared" si="5"/>
        <v>-556.6000000000004</v>
      </c>
      <c r="N22" s="263">
        <f t="shared" si="6"/>
        <v>90.05680803172675</v>
      </c>
    </row>
    <row r="23" spans="1:14" ht="15">
      <c r="A23" s="266" t="s">
        <v>49</v>
      </c>
      <c r="B23" s="265" t="s">
        <v>132</v>
      </c>
      <c r="C23" s="261">
        <f t="shared" si="0"/>
        <v>10452.5</v>
      </c>
      <c r="D23" s="262">
        <f t="shared" si="0"/>
        <v>7831.6</v>
      </c>
      <c r="E23" s="262">
        <f t="shared" si="7"/>
        <v>-2620.8999999999996</v>
      </c>
      <c r="F23" s="263">
        <f t="shared" si="8"/>
        <v>74.92561588136809</v>
      </c>
      <c r="G23" s="261">
        <v>7875.6</v>
      </c>
      <c r="H23" s="264">
        <v>6121.5</v>
      </c>
      <c r="I23" s="262">
        <f t="shared" si="3"/>
        <v>-1754.1000000000004</v>
      </c>
      <c r="J23" s="263">
        <f t="shared" si="4"/>
        <v>77.72741124485754</v>
      </c>
      <c r="K23" s="261">
        <v>2576.9</v>
      </c>
      <c r="L23" s="262">
        <v>1710.1</v>
      </c>
      <c r="M23" s="262">
        <f t="shared" si="5"/>
        <v>-866.8000000000002</v>
      </c>
      <c r="N23" s="263">
        <f t="shared" si="6"/>
        <v>66.36268384492995</v>
      </c>
    </row>
    <row r="24" spans="1:14" ht="25.5">
      <c r="A24" s="266" t="s">
        <v>133</v>
      </c>
      <c r="B24" s="260" t="s">
        <v>134</v>
      </c>
      <c r="C24" s="261">
        <f t="shared" si="0"/>
        <v>129.2</v>
      </c>
      <c r="D24" s="262">
        <f t="shared" si="0"/>
        <v>182</v>
      </c>
      <c r="E24" s="262">
        <f t="shared" si="7"/>
        <v>52.80000000000001</v>
      </c>
      <c r="F24" s="263">
        <f t="shared" si="8"/>
        <v>140.8668730650155</v>
      </c>
      <c r="G24" s="261">
        <v>77.5</v>
      </c>
      <c r="H24" s="264">
        <v>130.3</v>
      </c>
      <c r="I24" s="262">
        <f t="shared" si="3"/>
        <v>52.80000000000001</v>
      </c>
      <c r="J24" s="263">
        <f t="shared" si="4"/>
        <v>168.1290322580645</v>
      </c>
      <c r="K24" s="267">
        <v>51.7</v>
      </c>
      <c r="L24" s="262">
        <v>51.7</v>
      </c>
      <c r="M24" s="262">
        <f t="shared" si="5"/>
        <v>0</v>
      </c>
      <c r="N24" s="263">
        <f t="shared" si="6"/>
        <v>100</v>
      </c>
    </row>
    <row r="25" spans="1:14" ht="25.5">
      <c r="A25" s="268" t="s">
        <v>135</v>
      </c>
      <c r="B25" s="260"/>
      <c r="C25" s="261">
        <f aca="true" t="shared" si="9" ref="C25:D32">G25+K25</f>
        <v>2222.8</v>
      </c>
      <c r="D25" s="262">
        <f t="shared" si="9"/>
        <v>1899.1999999999998</v>
      </c>
      <c r="E25" s="262">
        <f>D25-C25</f>
        <v>-323.60000000000036</v>
      </c>
      <c r="F25" s="263">
        <f>D25/C25%</f>
        <v>85.44178513586466</v>
      </c>
      <c r="G25" s="261">
        <v>252.6</v>
      </c>
      <c r="H25" s="264">
        <v>298.6</v>
      </c>
      <c r="I25" s="262">
        <f t="shared" si="3"/>
        <v>46.00000000000003</v>
      </c>
      <c r="J25" s="263">
        <f t="shared" si="4"/>
        <v>118.2106096595408</v>
      </c>
      <c r="K25" s="267">
        <v>1970.2</v>
      </c>
      <c r="L25" s="262">
        <v>1600.6</v>
      </c>
      <c r="M25" s="262">
        <f t="shared" si="5"/>
        <v>-369.60000000000014</v>
      </c>
      <c r="N25" s="263">
        <f t="shared" si="6"/>
        <v>81.24048319967515</v>
      </c>
    </row>
    <row r="26" spans="1:14" ht="25.5">
      <c r="A26" s="249" t="s">
        <v>54</v>
      </c>
      <c r="B26" s="241" t="s">
        <v>136</v>
      </c>
      <c r="C26" s="242">
        <f t="shared" si="9"/>
        <v>1281.7</v>
      </c>
      <c r="D26" s="243">
        <f t="shared" si="9"/>
        <v>3491.1</v>
      </c>
      <c r="E26" s="243">
        <f t="shared" si="7"/>
        <v>2209.3999999999996</v>
      </c>
      <c r="F26" s="244">
        <f t="shared" si="8"/>
        <v>272.38043223843334</v>
      </c>
      <c r="G26" s="245">
        <v>1281.7</v>
      </c>
      <c r="H26" s="255">
        <v>3491.1</v>
      </c>
      <c r="I26" s="247">
        <f t="shared" si="3"/>
        <v>2209.3999999999996</v>
      </c>
      <c r="J26" s="248">
        <f t="shared" si="4"/>
        <v>272.38043223843334</v>
      </c>
      <c r="K26" s="269"/>
      <c r="L26" s="247"/>
      <c r="M26" s="247">
        <f t="shared" si="5"/>
        <v>0</v>
      </c>
      <c r="N26" s="248"/>
    </row>
    <row r="27" spans="1:14" ht="15">
      <c r="A27" s="249" t="s">
        <v>137</v>
      </c>
      <c r="B27" s="241"/>
      <c r="C27" s="242">
        <f t="shared" si="9"/>
        <v>476.3</v>
      </c>
      <c r="D27" s="243">
        <f t="shared" si="9"/>
        <v>589</v>
      </c>
      <c r="E27" s="243">
        <f t="shared" si="7"/>
        <v>112.69999999999999</v>
      </c>
      <c r="F27" s="244"/>
      <c r="G27" s="245">
        <v>342.1</v>
      </c>
      <c r="H27" s="246">
        <v>422</v>
      </c>
      <c r="I27" s="247">
        <f t="shared" si="3"/>
        <v>79.89999999999998</v>
      </c>
      <c r="J27" s="248">
        <f t="shared" si="4"/>
        <v>123.35574393452205</v>
      </c>
      <c r="K27" s="269">
        <v>134.2</v>
      </c>
      <c r="L27" s="247">
        <v>167</v>
      </c>
      <c r="M27" s="247">
        <f t="shared" si="5"/>
        <v>32.80000000000001</v>
      </c>
      <c r="N27" s="248">
        <f t="shared" si="6"/>
        <v>124.44113263785397</v>
      </c>
    </row>
    <row r="28" spans="1:14" ht="25.5">
      <c r="A28" s="270" t="s">
        <v>57</v>
      </c>
      <c r="B28" s="253" t="s">
        <v>138</v>
      </c>
      <c r="C28" s="242">
        <f t="shared" si="9"/>
        <v>944.3</v>
      </c>
      <c r="D28" s="243">
        <f t="shared" si="9"/>
        <v>6679</v>
      </c>
      <c r="E28" s="243">
        <f t="shared" si="7"/>
        <v>5734.7</v>
      </c>
      <c r="F28" s="244">
        <f t="shared" si="8"/>
        <v>707.2964100391825</v>
      </c>
      <c r="G28" s="258">
        <f>SUM(G29:G30)</f>
        <v>86</v>
      </c>
      <c r="H28" s="247">
        <f>SUM(H29:H30)</f>
        <v>3861.7999999999997</v>
      </c>
      <c r="I28" s="247">
        <f t="shared" si="3"/>
        <v>3775.7999999999997</v>
      </c>
      <c r="J28" s="248">
        <f t="shared" si="4"/>
        <v>4490.46511627907</v>
      </c>
      <c r="K28" s="258">
        <f>SUM(K29:K30)</f>
        <v>858.3</v>
      </c>
      <c r="L28" s="247">
        <f>SUM(L29:L30)</f>
        <v>2817.2</v>
      </c>
      <c r="M28" s="247">
        <f t="shared" si="5"/>
        <v>1958.8999999999999</v>
      </c>
      <c r="N28" s="248"/>
    </row>
    <row r="29" spans="1:14" ht="15">
      <c r="A29" s="271" t="s">
        <v>58</v>
      </c>
      <c r="B29" s="272" t="s">
        <v>139</v>
      </c>
      <c r="C29" s="273">
        <f t="shared" si="9"/>
        <v>112</v>
      </c>
      <c r="D29" s="274">
        <f t="shared" si="9"/>
        <v>854.1</v>
      </c>
      <c r="E29" s="262">
        <f t="shared" si="7"/>
        <v>742.1</v>
      </c>
      <c r="F29" s="263">
        <f t="shared" si="8"/>
        <v>762.5892857142857</v>
      </c>
      <c r="G29" s="273">
        <v>86</v>
      </c>
      <c r="H29" s="275">
        <v>634.1</v>
      </c>
      <c r="I29" s="262">
        <f t="shared" si="3"/>
        <v>548.1</v>
      </c>
      <c r="J29" s="263">
        <f t="shared" si="4"/>
        <v>737.3255813953489</v>
      </c>
      <c r="K29" s="273">
        <v>26</v>
      </c>
      <c r="L29" s="274">
        <v>220</v>
      </c>
      <c r="M29" s="262">
        <f t="shared" si="5"/>
        <v>194</v>
      </c>
      <c r="N29" s="263"/>
    </row>
    <row r="30" spans="1:14" ht="15">
      <c r="A30" s="271" t="s">
        <v>95</v>
      </c>
      <c r="B30" s="272" t="s">
        <v>140</v>
      </c>
      <c r="C30" s="276">
        <f t="shared" si="9"/>
        <v>832.3</v>
      </c>
      <c r="D30" s="274">
        <f t="shared" si="9"/>
        <v>5824.9</v>
      </c>
      <c r="E30" s="262">
        <f t="shared" si="7"/>
        <v>4992.599999999999</v>
      </c>
      <c r="F30" s="263"/>
      <c r="G30" s="273"/>
      <c r="H30" s="275">
        <v>3227.7</v>
      </c>
      <c r="I30" s="262">
        <f t="shared" si="3"/>
        <v>3227.7</v>
      </c>
      <c r="J30" s="263"/>
      <c r="K30" s="273">
        <v>832.3</v>
      </c>
      <c r="L30" s="274">
        <v>2597.2</v>
      </c>
      <c r="M30" s="262">
        <f t="shared" si="5"/>
        <v>1764.8999999999999</v>
      </c>
      <c r="N30" s="263"/>
    </row>
    <row r="31" spans="1:14" ht="15">
      <c r="A31" s="270" t="s">
        <v>141</v>
      </c>
      <c r="B31" s="253" t="s">
        <v>142</v>
      </c>
      <c r="C31" s="277">
        <f t="shared" si="9"/>
        <v>7322.3</v>
      </c>
      <c r="D31" s="243">
        <f t="shared" si="9"/>
        <v>6535.599999999999</v>
      </c>
      <c r="E31" s="243">
        <f t="shared" si="7"/>
        <v>-786.7000000000007</v>
      </c>
      <c r="F31" s="244">
        <f>D31/C31%</f>
        <v>89.25610805348046</v>
      </c>
      <c r="G31" s="245">
        <v>6396.8</v>
      </c>
      <c r="H31" s="246">
        <v>5770.4</v>
      </c>
      <c r="I31" s="247">
        <f t="shared" si="3"/>
        <v>-626.4000000000005</v>
      </c>
      <c r="J31" s="248">
        <f t="shared" si="4"/>
        <v>90.20760380190094</v>
      </c>
      <c r="K31" s="278">
        <v>925.5</v>
      </c>
      <c r="L31" s="247">
        <v>765.2</v>
      </c>
      <c r="M31" s="247">
        <f t="shared" si="5"/>
        <v>-160.29999999999995</v>
      </c>
      <c r="N31" s="248">
        <f t="shared" si="6"/>
        <v>82.67963263101026</v>
      </c>
    </row>
    <row r="32" spans="1:14" ht="15">
      <c r="A32" s="252" t="s">
        <v>61</v>
      </c>
      <c r="B32" s="253" t="s">
        <v>143</v>
      </c>
      <c r="C32" s="242">
        <f t="shared" si="9"/>
        <v>0</v>
      </c>
      <c r="D32" s="243">
        <f t="shared" si="9"/>
        <v>245.3</v>
      </c>
      <c r="E32" s="243">
        <f t="shared" si="7"/>
        <v>245.3</v>
      </c>
      <c r="F32" s="244"/>
      <c r="G32" s="245"/>
      <c r="H32" s="246"/>
      <c r="I32" s="247">
        <f t="shared" si="3"/>
        <v>0</v>
      </c>
      <c r="J32" s="248"/>
      <c r="K32" s="269"/>
      <c r="L32" s="247">
        <v>245.3</v>
      </c>
      <c r="M32" s="247">
        <f t="shared" si="5"/>
        <v>245.3</v>
      </c>
      <c r="N32" s="248"/>
    </row>
    <row r="33" spans="1:14" ht="15.75">
      <c r="A33" s="279" t="s">
        <v>98</v>
      </c>
      <c r="B33" s="280"/>
      <c r="C33" s="281">
        <f>SUM(C34:C38)</f>
        <v>2643164.7</v>
      </c>
      <c r="D33" s="282">
        <f>SUM(D34:D38)</f>
        <v>2026927.3000000003</v>
      </c>
      <c r="E33" s="283">
        <f t="shared" si="7"/>
        <v>-616237.3999999999</v>
      </c>
      <c r="F33" s="284">
        <f aca="true" t="shared" si="10" ref="F33:F39">D33/C33%</f>
        <v>76.68562235262904</v>
      </c>
      <c r="G33" s="281">
        <f>SUM(G34:G38)</f>
        <v>2666753.5</v>
      </c>
      <c r="H33" s="285">
        <f>SUM(H34:H38)</f>
        <v>2044703.9000000001</v>
      </c>
      <c r="I33" s="283">
        <f t="shared" si="3"/>
        <v>-622049.5999999999</v>
      </c>
      <c r="J33" s="284">
        <f t="shared" si="4"/>
        <v>76.67389955614571</v>
      </c>
      <c r="K33" s="286">
        <f>SUM(K34:K38)</f>
        <v>735025.6</v>
      </c>
      <c r="L33" s="282">
        <f>SUM(L34:L38)</f>
        <v>329902.1</v>
      </c>
      <c r="M33" s="283">
        <f t="shared" si="5"/>
        <v>-405123.5</v>
      </c>
      <c r="N33" s="284">
        <f t="shared" si="6"/>
        <v>44.88307618129219</v>
      </c>
    </row>
    <row r="34" spans="1:14" ht="15">
      <c r="A34" s="158" t="s">
        <v>99</v>
      </c>
      <c r="B34" s="287" t="s">
        <v>144</v>
      </c>
      <c r="C34" s="242">
        <f>G34</f>
        <v>226495.3</v>
      </c>
      <c r="D34" s="288">
        <f>H34</f>
        <v>189460.8</v>
      </c>
      <c r="E34" s="243">
        <f t="shared" si="7"/>
        <v>-37034.5</v>
      </c>
      <c r="F34" s="244">
        <f t="shared" si="10"/>
        <v>83.64888807847227</v>
      </c>
      <c r="G34" s="289">
        <v>226495.3</v>
      </c>
      <c r="H34" s="288">
        <v>189460.8</v>
      </c>
      <c r="I34" s="247">
        <f t="shared" si="3"/>
        <v>-37034.5</v>
      </c>
      <c r="J34" s="248">
        <f t="shared" si="4"/>
        <v>83.64888807847227</v>
      </c>
      <c r="K34" s="289">
        <v>81143.5</v>
      </c>
      <c r="L34" s="290">
        <v>71177.6</v>
      </c>
      <c r="M34" s="247">
        <f t="shared" si="5"/>
        <v>-9965.899999999994</v>
      </c>
      <c r="N34" s="248">
        <f t="shared" si="6"/>
        <v>87.71817828908047</v>
      </c>
    </row>
    <row r="35" spans="1:14" ht="15">
      <c r="A35" s="158" t="s">
        <v>145</v>
      </c>
      <c r="B35" s="287" t="s">
        <v>146</v>
      </c>
      <c r="C35" s="242">
        <f>G35</f>
        <v>681307.9</v>
      </c>
      <c r="D35" s="288">
        <f>H35</f>
        <v>321359.5</v>
      </c>
      <c r="E35" s="243">
        <f t="shared" si="7"/>
        <v>-359948.4</v>
      </c>
      <c r="F35" s="244">
        <f t="shared" si="10"/>
        <v>47.16802784761486</v>
      </c>
      <c r="G35" s="289">
        <v>681307.9</v>
      </c>
      <c r="H35" s="288">
        <v>321359.5</v>
      </c>
      <c r="I35" s="247">
        <f t="shared" si="3"/>
        <v>-359948.4</v>
      </c>
      <c r="J35" s="248">
        <f t="shared" si="4"/>
        <v>47.16802784761486</v>
      </c>
      <c r="K35" s="289"/>
      <c r="L35" s="290"/>
      <c r="M35" s="247">
        <f t="shared" si="5"/>
        <v>0</v>
      </c>
      <c r="N35" s="248"/>
    </row>
    <row r="36" spans="1:14" ht="15">
      <c r="A36" s="158" t="s">
        <v>147</v>
      </c>
      <c r="B36" s="287" t="s">
        <v>148</v>
      </c>
      <c r="C36" s="242">
        <f>G36+K36</f>
        <v>1711203.8</v>
      </c>
      <c r="D36" s="242">
        <f>H36+L36</f>
        <v>1501125.2000000002</v>
      </c>
      <c r="E36" s="243">
        <f t="shared" si="7"/>
        <v>-210078.59999999986</v>
      </c>
      <c r="F36" s="244">
        <f t="shared" si="10"/>
        <v>87.72334423287279</v>
      </c>
      <c r="G36" s="291">
        <v>1708928.8</v>
      </c>
      <c r="H36" s="292">
        <v>1498955.1</v>
      </c>
      <c r="I36" s="247">
        <f t="shared" si="3"/>
        <v>-209973.69999999995</v>
      </c>
      <c r="J36" s="248">
        <f t="shared" si="4"/>
        <v>87.71313936543173</v>
      </c>
      <c r="K36" s="291">
        <v>2275</v>
      </c>
      <c r="L36" s="293">
        <v>2170.1</v>
      </c>
      <c r="M36" s="247">
        <f t="shared" si="5"/>
        <v>-104.90000000000009</v>
      </c>
      <c r="N36" s="248">
        <f t="shared" si="6"/>
        <v>95.38901098901098</v>
      </c>
    </row>
    <row r="37" spans="1:14" ht="15">
      <c r="A37" s="294" t="s">
        <v>101</v>
      </c>
      <c r="B37" s="287"/>
      <c r="C37" s="242">
        <f>G37-28483.8+2480</f>
        <v>24017.7</v>
      </c>
      <c r="D37" s="243">
        <f>H37-22566.7+2480</f>
        <v>14836.8</v>
      </c>
      <c r="E37" s="243">
        <f t="shared" si="7"/>
        <v>-9180.900000000001</v>
      </c>
      <c r="F37" s="244">
        <f t="shared" si="10"/>
        <v>61.774441349504734</v>
      </c>
      <c r="G37" s="291">
        <v>50021.5</v>
      </c>
      <c r="H37" s="292">
        <v>34923.5</v>
      </c>
      <c r="I37" s="247">
        <f t="shared" si="3"/>
        <v>-15098</v>
      </c>
      <c r="J37" s="248">
        <f t="shared" si="4"/>
        <v>69.81697869915936</v>
      </c>
      <c r="K37" s="291">
        <v>651467.1</v>
      </c>
      <c r="L37" s="293">
        <v>256414.4</v>
      </c>
      <c r="M37" s="247">
        <f t="shared" si="5"/>
        <v>-395052.69999999995</v>
      </c>
      <c r="N37" s="248">
        <f t="shared" si="6"/>
        <v>39.35953173997582</v>
      </c>
    </row>
    <row r="38" spans="1:14" ht="15">
      <c r="A38" s="294" t="s">
        <v>102</v>
      </c>
      <c r="B38" s="287" t="s">
        <v>149</v>
      </c>
      <c r="C38" s="242">
        <f>G38+K38</f>
        <v>140</v>
      </c>
      <c r="D38" s="243">
        <f>H38+L38</f>
        <v>145</v>
      </c>
      <c r="E38" s="243">
        <f t="shared" si="7"/>
        <v>5</v>
      </c>
      <c r="F38" s="244">
        <f t="shared" si="10"/>
        <v>103.57142857142858</v>
      </c>
      <c r="G38" s="291"/>
      <c r="H38" s="292">
        <v>5</v>
      </c>
      <c r="I38" s="247"/>
      <c r="J38" s="248"/>
      <c r="K38" s="295">
        <v>140</v>
      </c>
      <c r="L38" s="293">
        <v>140</v>
      </c>
      <c r="M38" s="247">
        <f t="shared" si="5"/>
        <v>0</v>
      </c>
      <c r="N38" s="248">
        <f t="shared" si="6"/>
        <v>100</v>
      </c>
    </row>
    <row r="39" spans="1:14" ht="16.5" thickBot="1">
      <c r="A39" s="296" t="s">
        <v>103</v>
      </c>
      <c r="B39" s="297"/>
      <c r="C39" s="298">
        <f>C8+C33</f>
        <v>3221667.7</v>
      </c>
      <c r="D39" s="298">
        <f>D8+D33</f>
        <v>2468801.2</v>
      </c>
      <c r="E39" s="299">
        <f>D39-C39</f>
        <v>-752866.5</v>
      </c>
      <c r="F39" s="300">
        <f t="shared" si="10"/>
        <v>76.63115596931365</v>
      </c>
      <c r="G39" s="298">
        <f>G8+G33</f>
        <v>3083215.7</v>
      </c>
      <c r="H39" s="298">
        <f>H8+H33</f>
        <v>2370763.3000000003</v>
      </c>
      <c r="I39" s="299">
        <f t="shared" si="3"/>
        <v>-712452.3999999999</v>
      </c>
      <c r="J39" s="300">
        <f t="shared" si="4"/>
        <v>76.89255409538814</v>
      </c>
      <c r="K39" s="298">
        <f>K8+K33</f>
        <v>897066.3999999999</v>
      </c>
      <c r="L39" s="298">
        <f>L8+L33</f>
        <v>445716.6</v>
      </c>
      <c r="M39" s="299">
        <f t="shared" si="5"/>
        <v>-451349.79999999993</v>
      </c>
      <c r="N39" s="300">
        <f t="shared" si="6"/>
        <v>49.68602101249139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showZeros="0" tabSelected="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Q21"/>
    </sheetView>
  </sheetViews>
  <sheetFormatPr defaultColWidth="9.00390625" defaultRowHeight="12.75"/>
  <cols>
    <col min="1" max="1" width="25.125" style="301" customWidth="1"/>
    <col min="2" max="2" width="14.25390625" style="301" customWidth="1"/>
    <col min="3" max="3" width="12.375" style="301" customWidth="1"/>
    <col min="4" max="4" width="13.75390625" style="301" customWidth="1"/>
    <col min="5" max="5" width="7.875" style="301" customWidth="1"/>
    <col min="6" max="6" width="13.00390625" style="301" customWidth="1"/>
    <col min="7" max="7" width="12.875" style="301" customWidth="1"/>
    <col min="8" max="8" width="13.75390625" style="301" customWidth="1"/>
    <col min="9" max="9" width="7.875" style="301" customWidth="1"/>
    <col min="10" max="10" width="15.00390625" style="301" customWidth="1"/>
    <col min="11" max="11" width="14.625" style="301" customWidth="1"/>
    <col min="12" max="12" width="16.00390625" style="301" customWidth="1"/>
    <col min="13" max="13" width="7.875" style="301" customWidth="1"/>
    <col min="14" max="15" width="15.00390625" style="301" bestFit="1" customWidth="1"/>
    <col min="16" max="16" width="16.00390625" style="301" customWidth="1"/>
    <col min="17" max="17" width="7.875" style="301" customWidth="1"/>
    <col min="18" max="16384" width="9.125" style="301" customWidth="1"/>
  </cols>
  <sheetData>
    <row r="1" spans="2:9" ht="18.75">
      <c r="B1" s="444" t="s">
        <v>165</v>
      </c>
      <c r="C1" s="444"/>
      <c r="D1" s="444"/>
      <c r="E1" s="444"/>
      <c r="F1" s="444"/>
      <c r="G1" s="444"/>
      <c r="H1" s="444"/>
      <c r="I1" s="444"/>
    </row>
    <row r="2" spans="1:4" ht="19.5" thickBot="1">
      <c r="A2" s="302" t="s">
        <v>164</v>
      </c>
      <c r="C2" s="303"/>
      <c r="D2" s="303"/>
    </row>
    <row r="3" spans="2:17" s="304" customFormat="1" ht="18.75">
      <c r="B3" s="445" t="s">
        <v>150</v>
      </c>
      <c r="C3" s="447"/>
      <c r="D3" s="447"/>
      <c r="E3" s="448"/>
      <c r="F3" s="446" t="s">
        <v>151</v>
      </c>
      <c r="G3" s="447"/>
      <c r="H3" s="447"/>
      <c r="I3" s="448"/>
      <c r="J3" s="445" t="s">
        <v>101</v>
      </c>
      <c r="K3" s="447"/>
      <c r="L3" s="447"/>
      <c r="M3" s="448"/>
      <c r="N3" s="445" t="s">
        <v>152</v>
      </c>
      <c r="O3" s="447"/>
      <c r="P3" s="447"/>
      <c r="Q3" s="448"/>
    </row>
    <row r="4" spans="1:17" s="305" customFormat="1" ht="30.75" customHeight="1">
      <c r="A4" s="449" t="s">
        <v>153</v>
      </c>
      <c r="B4" s="439" t="s">
        <v>154</v>
      </c>
      <c r="C4" s="450" t="s">
        <v>112</v>
      </c>
      <c r="D4" s="442" t="s">
        <v>155</v>
      </c>
      <c r="E4" s="443"/>
      <c r="F4" s="439" t="s">
        <v>154</v>
      </c>
      <c r="G4" s="440" t="s">
        <v>112</v>
      </c>
      <c r="H4" s="442" t="s">
        <v>155</v>
      </c>
      <c r="I4" s="443"/>
      <c r="J4" s="439" t="s">
        <v>154</v>
      </c>
      <c r="K4" s="440" t="s">
        <v>112</v>
      </c>
      <c r="L4" s="442" t="s">
        <v>155</v>
      </c>
      <c r="M4" s="443"/>
      <c r="N4" s="439" t="s">
        <v>154</v>
      </c>
      <c r="O4" s="440" t="s">
        <v>21</v>
      </c>
      <c r="P4" s="442" t="s">
        <v>155</v>
      </c>
      <c r="Q4" s="443"/>
    </row>
    <row r="5" spans="1:17" s="305" customFormat="1" ht="21.75" customHeight="1">
      <c r="A5" s="449"/>
      <c r="B5" s="439"/>
      <c r="C5" s="450"/>
      <c r="D5" s="319" t="s">
        <v>23</v>
      </c>
      <c r="E5" s="320" t="s">
        <v>24</v>
      </c>
      <c r="F5" s="439"/>
      <c r="G5" s="441"/>
      <c r="H5" s="319" t="s">
        <v>23</v>
      </c>
      <c r="I5" s="320" t="s">
        <v>24</v>
      </c>
      <c r="J5" s="439"/>
      <c r="K5" s="441"/>
      <c r="L5" s="319" t="s">
        <v>23</v>
      </c>
      <c r="M5" s="320" t="s">
        <v>24</v>
      </c>
      <c r="N5" s="439"/>
      <c r="O5" s="441"/>
      <c r="P5" s="319" t="s">
        <v>23</v>
      </c>
      <c r="Q5" s="320" t="s">
        <v>24</v>
      </c>
    </row>
    <row r="6" spans="1:17" s="304" customFormat="1" ht="37.5">
      <c r="A6" s="306" t="s">
        <v>156</v>
      </c>
      <c r="B6" s="324">
        <f>B7+B8</f>
        <v>578503</v>
      </c>
      <c r="C6" s="94">
        <f>C7+C8</f>
        <v>402617.9</v>
      </c>
      <c r="D6" s="94">
        <f>C6-B6</f>
        <v>-175885.09999999998</v>
      </c>
      <c r="E6" s="325">
        <f>C6/B6%</f>
        <v>69.59651030331736</v>
      </c>
      <c r="F6" s="95">
        <f>F7+F8</f>
        <v>307638.8</v>
      </c>
      <c r="G6" s="94">
        <f>G7+G8</f>
        <v>242121.1</v>
      </c>
      <c r="H6" s="94">
        <f aca="true" t="shared" si="0" ref="H6:H21">G6-F6</f>
        <v>-65517.69999999998</v>
      </c>
      <c r="I6" s="325">
        <f>G6/F6%</f>
        <v>78.70304395934454</v>
      </c>
      <c r="J6" s="324">
        <f aca="true" t="shared" si="1" ref="J6:K8">N6-B6-F6</f>
        <v>3059147.1000000006</v>
      </c>
      <c r="K6" s="94">
        <f t="shared" si="1"/>
        <v>1893734.5</v>
      </c>
      <c r="L6" s="94">
        <f aca="true" t="shared" si="2" ref="L6:L21">K6-J6</f>
        <v>-1165412.6000000006</v>
      </c>
      <c r="M6" s="325">
        <f>K6/J6%</f>
        <v>61.904002589479916</v>
      </c>
      <c r="N6" s="324">
        <f>N7+N8</f>
        <v>3945288.9000000004</v>
      </c>
      <c r="O6" s="94">
        <f>O7+O8</f>
        <v>2538473.5</v>
      </c>
      <c r="P6" s="94">
        <f aca="true" t="shared" si="3" ref="P6:P21">O6-N6</f>
        <v>-1406815.4000000004</v>
      </c>
      <c r="Q6" s="325">
        <f>O6/N6%</f>
        <v>64.34189141383283</v>
      </c>
    </row>
    <row r="7" spans="1:17" s="308" customFormat="1" ht="18.75">
      <c r="A7" s="307" t="s">
        <v>108</v>
      </c>
      <c r="B7" s="324">
        <v>416462.2</v>
      </c>
      <c r="C7" s="94">
        <v>286803.4</v>
      </c>
      <c r="D7" s="94">
        <f>C7-B7</f>
        <v>-129658.79999999999</v>
      </c>
      <c r="E7" s="325">
        <f>C7/B7%</f>
        <v>68.86661022296862</v>
      </c>
      <c r="F7" s="95">
        <v>226495.3</v>
      </c>
      <c r="G7" s="94">
        <v>170943.5</v>
      </c>
      <c r="H7" s="94">
        <f t="shared" si="0"/>
        <v>-55551.79999999999</v>
      </c>
      <c r="I7" s="325">
        <f>G7/F7%</f>
        <v>75.47331004219514</v>
      </c>
      <c r="J7" s="324">
        <f t="shared" si="1"/>
        <v>2405265</v>
      </c>
      <c r="K7" s="94">
        <f t="shared" si="1"/>
        <v>1635010</v>
      </c>
      <c r="L7" s="94">
        <f t="shared" si="2"/>
        <v>-770255</v>
      </c>
      <c r="M7" s="325">
        <f>K7/J7%</f>
        <v>67.97629367242278</v>
      </c>
      <c r="N7" s="324">
        <v>3048222.5</v>
      </c>
      <c r="O7" s="94">
        <v>2092756.9</v>
      </c>
      <c r="P7" s="94">
        <f t="shared" si="3"/>
        <v>-955465.6000000001</v>
      </c>
      <c r="Q7" s="325">
        <f>O7/N7%</f>
        <v>68.65499155655468</v>
      </c>
    </row>
    <row r="8" spans="1:17" s="304" customFormat="1" ht="18.75">
      <c r="A8" s="309" t="s">
        <v>157</v>
      </c>
      <c r="B8" s="324">
        <f>SUM(B10:B21)</f>
        <v>162040.8</v>
      </c>
      <c r="C8" s="322">
        <f>SUM(C10:C21)</f>
        <v>115814.50000000001</v>
      </c>
      <c r="D8" s="322">
        <f>C8-B8</f>
        <v>-46226.299999999974</v>
      </c>
      <c r="E8" s="323">
        <f>C8/B8%</f>
        <v>71.47243163450194</v>
      </c>
      <c r="F8" s="95">
        <f>SUM(F10:F21)</f>
        <v>81143.5</v>
      </c>
      <c r="G8" s="322">
        <f>SUM(G10:G21)</f>
        <v>71177.6</v>
      </c>
      <c r="H8" s="322">
        <f t="shared" si="0"/>
        <v>-9965.899999999994</v>
      </c>
      <c r="I8" s="323">
        <f>G8/F8%</f>
        <v>87.71817828908047</v>
      </c>
      <c r="J8" s="321">
        <f t="shared" si="1"/>
        <v>653882.1000000001</v>
      </c>
      <c r="K8" s="322">
        <f t="shared" si="1"/>
        <v>258724.49999999997</v>
      </c>
      <c r="L8" s="322">
        <f t="shared" si="2"/>
        <v>-395157.6000000001</v>
      </c>
      <c r="M8" s="323">
        <f>K8/J8%</f>
        <v>39.56745413278632</v>
      </c>
      <c r="N8" s="321">
        <f>SUM(N10:N21)</f>
        <v>897066.4000000001</v>
      </c>
      <c r="O8" s="322">
        <f>SUM(O10:O21)</f>
        <v>445716.6</v>
      </c>
      <c r="P8" s="322">
        <f t="shared" si="3"/>
        <v>-451349.80000000016</v>
      </c>
      <c r="Q8" s="323">
        <f>O8/N8%</f>
        <v>49.68602101249137</v>
      </c>
    </row>
    <row r="9" spans="1:17" s="311" customFormat="1" ht="18.75">
      <c r="A9" s="310" t="s">
        <v>158</v>
      </c>
      <c r="B9" s="326"/>
      <c r="C9" s="328"/>
      <c r="D9" s="322"/>
      <c r="E9" s="323"/>
      <c r="F9" s="327"/>
      <c r="G9" s="88"/>
      <c r="H9" s="322">
        <f t="shared" si="0"/>
        <v>0</v>
      </c>
      <c r="I9" s="323"/>
      <c r="J9" s="326"/>
      <c r="K9" s="329"/>
      <c r="L9" s="322">
        <f t="shared" si="2"/>
        <v>0</v>
      </c>
      <c r="M9" s="323"/>
      <c r="N9" s="330">
        <f>B9+F9+J9</f>
        <v>0</v>
      </c>
      <c r="O9" s="322">
        <f>C9+G9+K9</f>
        <v>0</v>
      </c>
      <c r="P9" s="322">
        <f t="shared" si="3"/>
        <v>0</v>
      </c>
      <c r="Q9" s="323"/>
    </row>
    <row r="10" spans="1:17" s="311" customFormat="1" ht="18.75">
      <c r="A10" s="310" t="s">
        <v>65</v>
      </c>
      <c r="B10" s="326">
        <v>96494.99999999999</v>
      </c>
      <c r="C10" s="327">
        <v>71031.2</v>
      </c>
      <c r="D10" s="329">
        <f aca="true" t="shared" si="4" ref="D10:D21">C10-B10</f>
        <v>-25463.79999999999</v>
      </c>
      <c r="E10" s="331">
        <f aca="true" t="shared" si="5" ref="E10:E21">C10/B10%</f>
        <v>73.611275195606</v>
      </c>
      <c r="F10" s="327"/>
      <c r="G10" s="88"/>
      <c r="H10" s="329">
        <f t="shared" si="0"/>
        <v>0</v>
      </c>
      <c r="I10" s="331"/>
      <c r="J10" s="332">
        <f>N10-B10-F10</f>
        <v>257044.5</v>
      </c>
      <c r="K10" s="329">
        <f>O10-C10-G10</f>
        <v>29547</v>
      </c>
      <c r="L10" s="329">
        <f t="shared" si="2"/>
        <v>-227497.5</v>
      </c>
      <c r="M10" s="331">
        <f aca="true" t="shared" si="6" ref="M10:M21">K10/J10%</f>
        <v>11.494896798025245</v>
      </c>
      <c r="N10" s="326">
        <v>353539.5</v>
      </c>
      <c r="O10" s="329">
        <v>100578.2</v>
      </c>
      <c r="P10" s="329">
        <f t="shared" si="3"/>
        <v>-252961.3</v>
      </c>
      <c r="Q10" s="331">
        <f aca="true" t="shared" si="7" ref="Q10:Q21">O10/N10%</f>
        <v>28.448928620422894</v>
      </c>
    </row>
    <row r="11" spans="1:17" s="311" customFormat="1" ht="18.75">
      <c r="A11" s="310" t="s">
        <v>66</v>
      </c>
      <c r="B11" s="326">
        <v>3849</v>
      </c>
      <c r="C11" s="327">
        <v>2833.9</v>
      </c>
      <c r="D11" s="329">
        <f t="shared" si="4"/>
        <v>-1015.0999999999999</v>
      </c>
      <c r="E11" s="331">
        <f t="shared" si="5"/>
        <v>73.62691608209924</v>
      </c>
      <c r="F11" s="333">
        <v>7559.7</v>
      </c>
      <c r="G11" s="329">
        <v>6917.9</v>
      </c>
      <c r="H11" s="329">
        <v>6530.9</v>
      </c>
      <c r="I11" s="331">
        <f>G11/F11%</f>
        <v>91.51024511554692</v>
      </c>
      <c r="J11" s="332">
        <f aca="true" t="shared" si="8" ref="J11:K21">N11-B11-F11</f>
        <v>1938.8000000000002</v>
      </c>
      <c r="K11" s="329">
        <f t="shared" si="8"/>
        <v>1364.9000000000015</v>
      </c>
      <c r="L11" s="329">
        <f t="shared" si="2"/>
        <v>-573.8999999999987</v>
      </c>
      <c r="M11" s="331">
        <f t="shared" si="6"/>
        <v>70.3992160099031</v>
      </c>
      <c r="N11" s="326">
        <v>13347.5</v>
      </c>
      <c r="O11" s="329">
        <v>11116.7</v>
      </c>
      <c r="P11" s="329">
        <f t="shared" si="3"/>
        <v>-2230.7999999999993</v>
      </c>
      <c r="Q11" s="331">
        <f t="shared" si="7"/>
        <v>83.28675781981646</v>
      </c>
    </row>
    <row r="12" spans="1:17" s="311" customFormat="1" ht="18.75">
      <c r="A12" s="310" t="s">
        <v>67</v>
      </c>
      <c r="B12" s="326">
        <v>5224.8</v>
      </c>
      <c r="C12" s="327">
        <v>3143.6</v>
      </c>
      <c r="D12" s="329">
        <f t="shared" si="4"/>
        <v>-2081.2000000000003</v>
      </c>
      <c r="E12" s="331">
        <f t="shared" si="5"/>
        <v>60.166896340529775</v>
      </c>
      <c r="F12" s="333">
        <v>15819.8</v>
      </c>
      <c r="G12" s="329">
        <v>13649</v>
      </c>
      <c r="H12" s="329">
        <v>13214.9</v>
      </c>
      <c r="I12" s="331">
        <f>G12/F12%</f>
        <v>86.27795547352054</v>
      </c>
      <c r="J12" s="332">
        <f t="shared" si="8"/>
        <v>116559.90000000001</v>
      </c>
      <c r="K12" s="329">
        <f t="shared" si="8"/>
        <v>60995.7</v>
      </c>
      <c r="L12" s="329">
        <f t="shared" si="2"/>
        <v>-55564.20000000001</v>
      </c>
      <c r="M12" s="331">
        <f t="shared" si="6"/>
        <v>52.32991792202978</v>
      </c>
      <c r="N12" s="326">
        <v>137604.5</v>
      </c>
      <c r="O12" s="329">
        <v>77788.3</v>
      </c>
      <c r="P12" s="329">
        <f t="shared" si="3"/>
        <v>-59816.2</v>
      </c>
      <c r="Q12" s="331">
        <f t="shared" si="7"/>
        <v>56.53034602792786</v>
      </c>
    </row>
    <row r="13" spans="1:17" s="311" customFormat="1" ht="18.75">
      <c r="A13" s="310" t="s">
        <v>68</v>
      </c>
      <c r="B13" s="326">
        <v>9581.4</v>
      </c>
      <c r="C13" s="327">
        <v>5941.1</v>
      </c>
      <c r="D13" s="329">
        <f t="shared" si="4"/>
        <v>-3640.2999999999993</v>
      </c>
      <c r="E13" s="331">
        <f t="shared" si="5"/>
        <v>62.00659611330287</v>
      </c>
      <c r="F13" s="333"/>
      <c r="G13" s="329"/>
      <c r="H13" s="329">
        <f t="shared" si="0"/>
        <v>0</v>
      </c>
      <c r="I13" s="331"/>
      <c r="J13" s="332">
        <f t="shared" si="8"/>
        <v>1651.6000000000004</v>
      </c>
      <c r="K13" s="329">
        <f t="shared" si="8"/>
        <v>1017.5</v>
      </c>
      <c r="L13" s="329">
        <f t="shared" si="2"/>
        <v>-634.1000000000004</v>
      </c>
      <c r="M13" s="331">
        <f t="shared" si="6"/>
        <v>61.606926616614174</v>
      </c>
      <c r="N13" s="326">
        <v>11233</v>
      </c>
      <c r="O13" s="329">
        <v>6958.6</v>
      </c>
      <c r="P13" s="329">
        <f t="shared" si="3"/>
        <v>-4274.4</v>
      </c>
      <c r="Q13" s="331">
        <f t="shared" si="7"/>
        <v>61.94783227988962</v>
      </c>
    </row>
    <row r="14" spans="1:17" s="311" customFormat="1" ht="18.75">
      <c r="A14" s="310" t="s">
        <v>69</v>
      </c>
      <c r="B14" s="326">
        <v>6518.9</v>
      </c>
      <c r="C14" s="327">
        <v>3468.8</v>
      </c>
      <c r="D14" s="329">
        <f t="shared" si="4"/>
        <v>-3050.0999999999995</v>
      </c>
      <c r="E14" s="331">
        <f t="shared" si="5"/>
        <v>53.211431376459224</v>
      </c>
      <c r="F14" s="333">
        <v>5086.1</v>
      </c>
      <c r="G14" s="329">
        <v>5086.1</v>
      </c>
      <c r="H14" s="329">
        <v>5086.1</v>
      </c>
      <c r="I14" s="331">
        <f aca="true" t="shared" si="9" ref="I14:I21">G14/F14%</f>
        <v>100</v>
      </c>
      <c r="J14" s="332">
        <f t="shared" si="8"/>
        <v>6050.299999999999</v>
      </c>
      <c r="K14" s="329">
        <f t="shared" si="8"/>
        <v>5485.800000000001</v>
      </c>
      <c r="L14" s="329">
        <f t="shared" si="2"/>
        <v>-564.4999999999982</v>
      </c>
      <c r="M14" s="331">
        <f t="shared" si="6"/>
        <v>90.66988413797665</v>
      </c>
      <c r="N14" s="326">
        <v>17655.3</v>
      </c>
      <c r="O14" s="329">
        <v>14040.7</v>
      </c>
      <c r="P14" s="329">
        <f t="shared" si="3"/>
        <v>-3614.5999999999985</v>
      </c>
      <c r="Q14" s="331">
        <f t="shared" si="7"/>
        <v>79.52682763815965</v>
      </c>
    </row>
    <row r="15" spans="1:17" s="311" customFormat="1" ht="18.75">
      <c r="A15" s="310" t="s">
        <v>70</v>
      </c>
      <c r="B15" s="326">
        <v>4494.3</v>
      </c>
      <c r="C15" s="327">
        <v>2221.9</v>
      </c>
      <c r="D15" s="329">
        <f t="shared" si="4"/>
        <v>-2272.4</v>
      </c>
      <c r="E15" s="331">
        <f t="shared" si="5"/>
        <v>49.438177246734746</v>
      </c>
      <c r="F15" s="333">
        <v>9516.1</v>
      </c>
      <c r="G15" s="329">
        <v>8385.8</v>
      </c>
      <c r="H15" s="329">
        <v>7745.9</v>
      </c>
      <c r="I15" s="331">
        <f t="shared" si="9"/>
        <v>88.12223494919137</v>
      </c>
      <c r="J15" s="332">
        <f t="shared" si="8"/>
        <v>207809.6</v>
      </c>
      <c r="K15" s="329">
        <f t="shared" si="8"/>
        <v>125705.3</v>
      </c>
      <c r="L15" s="329">
        <f t="shared" si="2"/>
        <v>-82104.3</v>
      </c>
      <c r="M15" s="331">
        <f t="shared" si="6"/>
        <v>60.49061256072867</v>
      </c>
      <c r="N15" s="326">
        <v>221820</v>
      </c>
      <c r="O15" s="329">
        <v>136313</v>
      </c>
      <c r="P15" s="329">
        <f t="shared" si="3"/>
        <v>-85507</v>
      </c>
      <c r="Q15" s="331">
        <f t="shared" si="7"/>
        <v>61.4520782616536</v>
      </c>
    </row>
    <row r="16" spans="1:17" s="311" customFormat="1" ht="18.75">
      <c r="A16" s="310" t="s">
        <v>71</v>
      </c>
      <c r="B16" s="326">
        <v>4348.7</v>
      </c>
      <c r="C16" s="327">
        <v>3811.6</v>
      </c>
      <c r="D16" s="329">
        <f t="shared" si="4"/>
        <v>-537.0999999999999</v>
      </c>
      <c r="E16" s="331">
        <f t="shared" si="5"/>
        <v>87.64918251431463</v>
      </c>
      <c r="F16" s="333">
        <v>7382</v>
      </c>
      <c r="G16" s="329">
        <v>6378.2</v>
      </c>
      <c r="H16" s="329">
        <v>5946.7</v>
      </c>
      <c r="I16" s="331">
        <f t="shared" si="9"/>
        <v>86.40205906258467</v>
      </c>
      <c r="J16" s="332">
        <f t="shared" si="8"/>
        <v>2506.7999999999993</v>
      </c>
      <c r="K16" s="329">
        <f t="shared" si="8"/>
        <v>1533.3000000000002</v>
      </c>
      <c r="L16" s="329">
        <f t="shared" si="2"/>
        <v>-973.4999999999991</v>
      </c>
      <c r="M16" s="331">
        <f t="shared" si="6"/>
        <v>61.165629487793225</v>
      </c>
      <c r="N16" s="326">
        <v>14237.5</v>
      </c>
      <c r="O16" s="329">
        <v>11723.1</v>
      </c>
      <c r="P16" s="329">
        <f t="shared" si="3"/>
        <v>-2514.3999999999996</v>
      </c>
      <c r="Q16" s="331">
        <f t="shared" si="7"/>
        <v>82.33959613696226</v>
      </c>
    </row>
    <row r="17" spans="1:17" s="311" customFormat="1" ht="18.75">
      <c r="A17" s="310" t="s">
        <v>72</v>
      </c>
      <c r="B17" s="326">
        <v>4156.7</v>
      </c>
      <c r="C17" s="327">
        <v>2531.6</v>
      </c>
      <c r="D17" s="329">
        <f t="shared" si="4"/>
        <v>-1625.1</v>
      </c>
      <c r="E17" s="331">
        <f t="shared" si="5"/>
        <v>60.904082565496665</v>
      </c>
      <c r="F17" s="333">
        <v>6308.7</v>
      </c>
      <c r="G17" s="329">
        <v>6246.8</v>
      </c>
      <c r="H17" s="329">
        <v>6061.9</v>
      </c>
      <c r="I17" s="331">
        <f t="shared" si="9"/>
        <v>99.01881528682614</v>
      </c>
      <c r="J17" s="332">
        <f t="shared" si="8"/>
        <v>2200.0999999999995</v>
      </c>
      <c r="K17" s="329">
        <f t="shared" si="8"/>
        <v>1332.0999999999995</v>
      </c>
      <c r="L17" s="329">
        <f t="shared" si="2"/>
        <v>-868</v>
      </c>
      <c r="M17" s="331">
        <f t="shared" si="6"/>
        <v>60.54724785237034</v>
      </c>
      <c r="N17" s="326">
        <v>12665.5</v>
      </c>
      <c r="O17" s="329">
        <v>10110.5</v>
      </c>
      <c r="P17" s="329">
        <f t="shared" si="3"/>
        <v>-2555</v>
      </c>
      <c r="Q17" s="331">
        <f t="shared" si="7"/>
        <v>79.82708933717579</v>
      </c>
    </row>
    <row r="18" spans="1:17" s="311" customFormat="1" ht="18.75">
      <c r="A18" s="310" t="s">
        <v>73</v>
      </c>
      <c r="B18" s="326">
        <v>9260.9</v>
      </c>
      <c r="C18" s="327">
        <v>9467.1</v>
      </c>
      <c r="D18" s="329">
        <f t="shared" si="4"/>
        <v>206.20000000000073</v>
      </c>
      <c r="E18" s="331">
        <f t="shared" si="5"/>
        <v>102.2265654526018</v>
      </c>
      <c r="F18" s="333">
        <v>1413.3</v>
      </c>
      <c r="G18" s="329">
        <v>871.6</v>
      </c>
      <c r="H18" s="329">
        <f t="shared" si="0"/>
        <v>-541.6999999999999</v>
      </c>
      <c r="I18" s="331">
        <f t="shared" si="9"/>
        <v>61.67126583174132</v>
      </c>
      <c r="J18" s="332">
        <f t="shared" si="8"/>
        <v>8091.599999999999</v>
      </c>
      <c r="K18" s="329">
        <f t="shared" si="8"/>
        <v>5806.799999999999</v>
      </c>
      <c r="L18" s="329">
        <f t="shared" si="2"/>
        <v>-2284.8</v>
      </c>
      <c r="M18" s="331">
        <f t="shared" si="6"/>
        <v>71.7633100993623</v>
      </c>
      <c r="N18" s="326">
        <v>18765.8</v>
      </c>
      <c r="O18" s="329">
        <v>16145.5</v>
      </c>
      <c r="P18" s="329">
        <f t="shared" si="3"/>
        <v>-2620.2999999999993</v>
      </c>
      <c r="Q18" s="331">
        <f t="shared" si="7"/>
        <v>86.03683296209061</v>
      </c>
    </row>
    <row r="19" spans="1:17" s="311" customFormat="1" ht="18.75">
      <c r="A19" s="310" t="s">
        <v>74</v>
      </c>
      <c r="B19" s="326">
        <v>2178.6000000000004</v>
      </c>
      <c r="C19" s="327">
        <v>1173.7</v>
      </c>
      <c r="D19" s="329">
        <f t="shared" si="4"/>
        <v>-1004.9000000000003</v>
      </c>
      <c r="E19" s="331">
        <f t="shared" si="5"/>
        <v>53.874047553474696</v>
      </c>
      <c r="F19" s="333">
        <v>4637.4</v>
      </c>
      <c r="G19" s="329">
        <v>4552.7</v>
      </c>
      <c r="H19" s="329">
        <f t="shared" si="0"/>
        <v>-84.69999999999982</v>
      </c>
      <c r="I19" s="331">
        <f t="shared" si="9"/>
        <v>98.17354552119723</v>
      </c>
      <c r="J19" s="332">
        <f t="shared" si="8"/>
        <v>1251.3000000000002</v>
      </c>
      <c r="K19" s="329">
        <f t="shared" si="8"/>
        <v>715.5</v>
      </c>
      <c r="L19" s="329">
        <f t="shared" si="2"/>
        <v>-535.8000000000002</v>
      </c>
      <c r="M19" s="331">
        <f t="shared" si="6"/>
        <v>57.18053224646367</v>
      </c>
      <c r="N19" s="326">
        <v>8067.3</v>
      </c>
      <c r="O19" s="329">
        <v>6441.9</v>
      </c>
      <c r="P19" s="329">
        <f t="shared" si="3"/>
        <v>-1625.4000000000005</v>
      </c>
      <c r="Q19" s="331">
        <f t="shared" si="7"/>
        <v>79.85199509129448</v>
      </c>
    </row>
    <row r="20" spans="1:17" s="311" customFormat="1" ht="18.75">
      <c r="A20" s="310" t="s">
        <v>75</v>
      </c>
      <c r="B20" s="326">
        <v>5071.1</v>
      </c>
      <c r="C20" s="327">
        <v>2878.5</v>
      </c>
      <c r="D20" s="329">
        <f t="shared" si="4"/>
        <v>-2192.6000000000004</v>
      </c>
      <c r="E20" s="331">
        <f t="shared" si="5"/>
        <v>56.76283252154364</v>
      </c>
      <c r="F20" s="333">
        <v>12862.6</v>
      </c>
      <c r="G20" s="329">
        <v>10916.7</v>
      </c>
      <c r="H20" s="329">
        <f t="shared" si="0"/>
        <v>-1945.8999999999996</v>
      </c>
      <c r="I20" s="331">
        <f t="shared" si="9"/>
        <v>84.87164336914776</v>
      </c>
      <c r="J20" s="332">
        <f t="shared" si="8"/>
        <v>37366.3</v>
      </c>
      <c r="K20" s="329">
        <f t="shared" si="8"/>
        <v>18214.399999999998</v>
      </c>
      <c r="L20" s="329">
        <f t="shared" si="2"/>
        <v>-19151.900000000005</v>
      </c>
      <c r="M20" s="331">
        <f t="shared" si="6"/>
        <v>48.74552738697703</v>
      </c>
      <c r="N20" s="326">
        <v>55300</v>
      </c>
      <c r="O20" s="329">
        <v>32009.6</v>
      </c>
      <c r="P20" s="329">
        <f t="shared" si="3"/>
        <v>-23290.4</v>
      </c>
      <c r="Q20" s="331">
        <f t="shared" si="7"/>
        <v>57.883544303797464</v>
      </c>
    </row>
    <row r="21" spans="1:17" s="311" customFormat="1" ht="19.5" thickBot="1">
      <c r="A21" s="310" t="s">
        <v>76</v>
      </c>
      <c r="B21" s="334">
        <v>10861.4</v>
      </c>
      <c r="C21" s="335">
        <v>7311.5</v>
      </c>
      <c r="D21" s="336">
        <f t="shared" si="4"/>
        <v>-3549.8999999999996</v>
      </c>
      <c r="E21" s="337">
        <f t="shared" si="5"/>
        <v>67.31636805568344</v>
      </c>
      <c r="F21" s="335">
        <v>10557.8</v>
      </c>
      <c r="G21" s="334">
        <v>8172.8</v>
      </c>
      <c r="H21" s="336">
        <f t="shared" si="0"/>
        <v>-2384.999999999999</v>
      </c>
      <c r="I21" s="337">
        <f t="shared" si="9"/>
        <v>77.41006649112505</v>
      </c>
      <c r="J21" s="338">
        <f t="shared" si="8"/>
        <v>11411.3</v>
      </c>
      <c r="K21" s="336">
        <f t="shared" si="8"/>
        <v>7006.2</v>
      </c>
      <c r="L21" s="336">
        <f t="shared" si="2"/>
        <v>-4405.099999999999</v>
      </c>
      <c r="M21" s="337">
        <f t="shared" si="6"/>
        <v>61.39703627106464</v>
      </c>
      <c r="N21" s="334">
        <v>32830.5</v>
      </c>
      <c r="O21" s="336">
        <v>22490.5</v>
      </c>
      <c r="P21" s="336">
        <f t="shared" si="3"/>
        <v>-10340</v>
      </c>
      <c r="Q21" s="337">
        <f t="shared" si="7"/>
        <v>68.50489636161495</v>
      </c>
    </row>
    <row r="22" spans="3:6" ht="12.75">
      <c r="C22" s="312"/>
      <c r="D22" s="312"/>
      <c r="E22" s="312"/>
      <c r="F22" s="312"/>
    </row>
    <row r="23" spans="3:6" ht="12.75">
      <c r="C23" s="312"/>
      <c r="D23" s="312"/>
      <c r="E23" s="312"/>
      <c r="F23" s="312"/>
    </row>
  </sheetData>
  <sheetProtection/>
  <mergeCells count="18">
    <mergeCell ref="B1:I1"/>
    <mergeCell ref="B3:E3"/>
    <mergeCell ref="F3:I3"/>
    <mergeCell ref="J3:M3"/>
    <mergeCell ref="N3:Q3"/>
    <mergeCell ref="A4:A5"/>
    <mergeCell ref="B4:B5"/>
    <mergeCell ref="C4:C5"/>
    <mergeCell ref="D4:E4"/>
    <mergeCell ref="N4:N5"/>
    <mergeCell ref="O4:O5"/>
    <mergeCell ref="P4:Q4"/>
    <mergeCell ref="F4:F5"/>
    <mergeCell ref="G4:G5"/>
    <mergeCell ref="H4:I4"/>
    <mergeCell ref="J4:J5"/>
    <mergeCell ref="K4:K5"/>
    <mergeCell ref="L4:M4"/>
  </mergeCells>
  <printOptions/>
  <pageMargins left="0.2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2016-08-10T13:50:38Z</dcterms:created>
  <dcterms:modified xsi:type="dcterms:W3CDTF">2016-12-20T08:09:24Z</dcterms:modified>
  <cp:category/>
  <cp:version/>
  <cp:contentType/>
  <cp:contentStatus/>
</cp:coreProperties>
</file>